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ВМП" sheetId="1" r:id="rId1"/>
  </sheets>
  <externalReferences>
    <externalReference r:id="rId2"/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'[3]1D_Gorin'!#REF!</definedName>
    <definedName name="_xlnm.Print_Titles" localSheetId="0">ВМП!$A:$F,ВМП!$5:$7</definedName>
    <definedName name="_xlnm.Print_Area" localSheetId="0">ВМП!$A$3:$AN$55</definedName>
    <definedName name="ч">'[3]1D_Gorin'!#REF!</definedName>
    <definedName name="ы">'[3]1D_Gorin'!#REF!</definedName>
  </definedNames>
  <calcPr calcId="145621"/>
</workbook>
</file>

<file path=xl/calcChain.xml><?xml version="1.0" encoding="utf-8"?>
<calcChain xmlns="http://schemas.openxmlformats.org/spreadsheetml/2006/main">
  <c r="AK55" i="1" l="1"/>
  <c r="AK62" i="1" s="1"/>
  <c r="AI55" i="1"/>
  <c r="AI62" i="1" s="1"/>
  <c r="AG55" i="1"/>
  <c r="AG62" i="1" s="1"/>
  <c r="AE55" i="1"/>
  <c r="AE62" i="1" s="1"/>
  <c r="AC55" i="1"/>
  <c r="AC62" i="1" s="1"/>
  <c r="AA55" i="1"/>
  <c r="AA62" i="1" s="1"/>
  <c r="Y55" i="1"/>
  <c r="Y62" i="1" s="1"/>
  <c r="W55" i="1"/>
  <c r="W62" i="1" s="1"/>
  <c r="U55" i="1"/>
  <c r="U62" i="1" s="1"/>
  <c r="S55" i="1"/>
  <c r="S62" i="1" s="1"/>
  <c r="O55" i="1"/>
  <c r="O62" i="1" s="1"/>
  <c r="M55" i="1"/>
  <c r="M62" i="1" s="1"/>
  <c r="K55" i="1"/>
  <c r="K62" i="1" s="1"/>
  <c r="G55" i="1"/>
  <c r="G62" i="1" s="1"/>
  <c r="AM54" i="1"/>
  <c r="F54" i="1"/>
  <c r="V54" i="1" s="1"/>
  <c r="AM53" i="1"/>
  <c r="F53" i="1"/>
  <c r="X53" i="1" s="1"/>
  <c r="AM52" i="1"/>
  <c r="F52" i="1"/>
  <c r="AD52" i="1" s="1"/>
  <c r="AM51" i="1"/>
  <c r="F51" i="1"/>
  <c r="AB51" i="1" s="1"/>
  <c r="AM50" i="1"/>
  <c r="F50" i="1"/>
  <c r="V50" i="1" s="1"/>
  <c r="N49" i="1"/>
  <c r="I49" i="1"/>
  <c r="AM49" i="1" s="1"/>
  <c r="F49" i="1"/>
  <c r="Z49" i="1" s="1"/>
  <c r="AM48" i="1"/>
  <c r="F48" i="1"/>
  <c r="AB48" i="1" s="1"/>
  <c r="AM47" i="1"/>
  <c r="F47" i="1"/>
  <c r="V47" i="1" s="1"/>
  <c r="T46" i="1"/>
  <c r="I46" i="1"/>
  <c r="AM46" i="1" s="1"/>
  <c r="F46" i="1"/>
  <c r="L46" i="1" s="1"/>
  <c r="AM45" i="1"/>
  <c r="F45" i="1"/>
  <c r="X45" i="1" s="1"/>
  <c r="AM44" i="1"/>
  <c r="X44" i="1"/>
  <c r="L44" i="1"/>
  <c r="J44" i="1"/>
  <c r="F44" i="1"/>
  <c r="AD44" i="1" s="1"/>
  <c r="AM43" i="1"/>
  <c r="Z43" i="1"/>
  <c r="P43" i="1"/>
  <c r="J43" i="1"/>
  <c r="H43" i="1"/>
  <c r="F43" i="1"/>
  <c r="AB43" i="1" s="1"/>
  <c r="Q42" i="1"/>
  <c r="F42" i="1"/>
  <c r="Z42" i="1" s="1"/>
  <c r="AM41" i="1"/>
  <c r="F41" i="1"/>
  <c r="V41" i="1" s="1"/>
  <c r="Q40" i="1"/>
  <c r="AM40" i="1" s="1"/>
  <c r="F40" i="1"/>
  <c r="AB40" i="1" s="1"/>
  <c r="AM39" i="1"/>
  <c r="F39" i="1"/>
  <c r="AD39" i="1" s="1"/>
  <c r="AM38" i="1"/>
  <c r="F38" i="1"/>
  <c r="AM37" i="1"/>
  <c r="F37" i="1"/>
  <c r="AD37" i="1" s="1"/>
  <c r="AM36" i="1"/>
  <c r="F36" i="1"/>
  <c r="V36" i="1" s="1"/>
  <c r="AM35" i="1"/>
  <c r="F35" i="1"/>
  <c r="X35" i="1" s="1"/>
  <c r="AM34" i="1"/>
  <c r="F34" i="1"/>
  <c r="X34" i="1" s="1"/>
  <c r="AM33" i="1"/>
  <c r="F33" i="1"/>
  <c r="P33" i="1" s="1"/>
  <c r="AM32" i="1"/>
  <c r="F32" i="1"/>
  <c r="AD32" i="1" s="1"/>
  <c r="AM31" i="1"/>
  <c r="T31" i="1"/>
  <c r="N31" i="1"/>
  <c r="F31" i="1"/>
  <c r="V31" i="1" s="1"/>
  <c r="AM30" i="1"/>
  <c r="T30" i="1"/>
  <c r="J30" i="1"/>
  <c r="F30" i="1"/>
  <c r="AD30" i="1" s="1"/>
  <c r="AM29" i="1"/>
  <c r="AD29" i="1"/>
  <c r="H29" i="1"/>
  <c r="F29" i="1"/>
  <c r="V29" i="1" s="1"/>
  <c r="AM28" i="1"/>
  <c r="F28" i="1"/>
  <c r="V28" i="1" s="1"/>
  <c r="AM27" i="1"/>
  <c r="F27" i="1"/>
  <c r="V27" i="1" s="1"/>
  <c r="AM26" i="1"/>
  <c r="F26" i="1"/>
  <c r="AD26" i="1" s="1"/>
  <c r="AM25" i="1"/>
  <c r="F25" i="1"/>
  <c r="AD25" i="1" s="1"/>
  <c r="AM24" i="1"/>
  <c r="F24" i="1"/>
  <c r="AD24" i="1" s="1"/>
  <c r="AM23" i="1"/>
  <c r="F23" i="1"/>
  <c r="AM22" i="1"/>
  <c r="F22" i="1"/>
  <c r="V22" i="1" s="1"/>
  <c r="AM21" i="1"/>
  <c r="F21" i="1"/>
  <c r="V21" i="1" s="1"/>
  <c r="AM20" i="1"/>
  <c r="AB20" i="1"/>
  <c r="X20" i="1"/>
  <c r="L20" i="1"/>
  <c r="J20" i="1"/>
  <c r="F20" i="1"/>
  <c r="AD20" i="1" s="1"/>
  <c r="AM19" i="1"/>
  <c r="N19" i="1"/>
  <c r="F19" i="1"/>
  <c r="V19" i="1" s="1"/>
  <c r="AB18" i="1"/>
  <c r="I18" i="1"/>
  <c r="AM18" i="1" s="1"/>
  <c r="F18" i="1"/>
  <c r="AD18" i="1" s="1"/>
  <c r="AM17" i="1"/>
  <c r="F17" i="1"/>
  <c r="L17" i="1" s="1"/>
  <c r="I16" i="1"/>
  <c r="F16" i="1"/>
  <c r="AB16" i="1" s="1"/>
  <c r="AM15" i="1"/>
  <c r="T15" i="1"/>
  <c r="N15" i="1"/>
  <c r="J15" i="1"/>
  <c r="F15" i="1"/>
  <c r="V15" i="1" s="1"/>
  <c r="AM14" i="1"/>
  <c r="F14" i="1"/>
  <c r="T14" i="1" s="1"/>
  <c r="AM13" i="1"/>
  <c r="F13" i="1"/>
  <c r="AD13" i="1" s="1"/>
  <c r="AM12" i="1"/>
  <c r="F12" i="1"/>
  <c r="AB12" i="1" s="1"/>
  <c r="AM11" i="1"/>
  <c r="F11" i="1"/>
  <c r="AD11" i="1" s="1"/>
  <c r="AM10" i="1"/>
  <c r="F10" i="1"/>
  <c r="AD10" i="1" s="1"/>
  <c r="AM9" i="1"/>
  <c r="F9" i="1"/>
  <c r="X9" i="1" s="1"/>
  <c r="AM8" i="1"/>
  <c r="X8" i="1"/>
  <c r="F8" i="1"/>
  <c r="AD8" i="1" s="1"/>
  <c r="L10" i="1" l="1"/>
  <c r="V17" i="1"/>
  <c r="X10" i="1"/>
  <c r="X11" i="1"/>
  <c r="H22" i="1"/>
  <c r="N35" i="1"/>
  <c r="V39" i="1"/>
  <c r="H42" i="1"/>
  <c r="R44" i="1"/>
  <c r="H8" i="1"/>
  <c r="P13" i="1"/>
  <c r="AD15" i="1"/>
  <c r="Z16" i="1"/>
  <c r="H19" i="1"/>
  <c r="H20" i="1"/>
  <c r="T20" i="1"/>
  <c r="AD22" i="1"/>
  <c r="AL35" i="1"/>
  <c r="N41" i="1"/>
  <c r="P42" i="1"/>
  <c r="X43" i="1"/>
  <c r="H44" i="1"/>
  <c r="T44" i="1"/>
  <c r="H49" i="1"/>
  <c r="AD49" i="1"/>
  <c r="L52" i="1"/>
  <c r="N54" i="1"/>
  <c r="R52" i="1"/>
  <c r="L28" i="1"/>
  <c r="P37" i="1"/>
  <c r="V42" i="1"/>
  <c r="AB44" i="1"/>
  <c r="X52" i="1"/>
  <c r="L11" i="1"/>
  <c r="J16" i="1"/>
  <c r="R20" i="1"/>
  <c r="L27" i="1"/>
  <c r="AD36" i="1"/>
  <c r="AD42" i="1"/>
  <c r="V49" i="1"/>
  <c r="H52" i="1"/>
  <c r="AB52" i="1"/>
  <c r="Z21" i="1"/>
  <c r="P24" i="1"/>
  <c r="Z26" i="1"/>
  <c r="T32" i="1"/>
  <c r="R34" i="1"/>
  <c r="R48" i="1"/>
  <c r="T8" i="1"/>
  <c r="J10" i="1"/>
  <c r="T10" i="1"/>
  <c r="AJ10" i="1"/>
  <c r="AJ55" i="1" s="1"/>
  <c r="AJ62" i="1" s="1"/>
  <c r="J11" i="1"/>
  <c r="T11" i="1"/>
  <c r="Z12" i="1"/>
  <c r="L13" i="1"/>
  <c r="AB13" i="1"/>
  <c r="Z15" i="1"/>
  <c r="H16" i="1"/>
  <c r="T16" i="1"/>
  <c r="H18" i="1"/>
  <c r="V18" i="1"/>
  <c r="AD19" i="1"/>
  <c r="T21" i="1"/>
  <c r="X22" i="1"/>
  <c r="L24" i="1"/>
  <c r="X24" i="1"/>
  <c r="L25" i="1"/>
  <c r="X25" i="1"/>
  <c r="L26" i="1"/>
  <c r="X26" i="1"/>
  <c r="X29" i="1"/>
  <c r="H30" i="1"/>
  <c r="R30" i="1"/>
  <c r="AB30" i="1"/>
  <c r="P32" i="1"/>
  <c r="N34" i="1"/>
  <c r="AD34" i="1"/>
  <c r="H35" i="1"/>
  <c r="AD35" i="1"/>
  <c r="N36" i="1"/>
  <c r="H37" i="1"/>
  <c r="N39" i="1"/>
  <c r="AD41" i="1"/>
  <c r="J42" i="1"/>
  <c r="X42" i="1"/>
  <c r="AB45" i="1"/>
  <c r="P48" i="1"/>
  <c r="AF48" i="1"/>
  <c r="X49" i="1"/>
  <c r="X51" i="1"/>
  <c r="J52" i="1"/>
  <c r="T52" i="1"/>
  <c r="AB53" i="1"/>
  <c r="AD54" i="1"/>
  <c r="Z25" i="1"/>
  <c r="AL34" i="1"/>
  <c r="L8" i="1"/>
  <c r="AB8" i="1"/>
  <c r="P10" i="1"/>
  <c r="Z10" i="1"/>
  <c r="P11" i="1"/>
  <c r="Z11" i="1"/>
  <c r="J12" i="1"/>
  <c r="T13" i="1"/>
  <c r="AD16" i="1"/>
  <c r="L18" i="1"/>
  <c r="R19" i="1"/>
  <c r="P20" i="1"/>
  <c r="Z20" i="1"/>
  <c r="J21" i="1"/>
  <c r="AD21" i="1"/>
  <c r="N22" i="1"/>
  <c r="H24" i="1"/>
  <c r="R24" i="1"/>
  <c r="AB24" i="1"/>
  <c r="H25" i="1"/>
  <c r="R25" i="1"/>
  <c r="AB25" i="1"/>
  <c r="H26" i="1"/>
  <c r="R26" i="1"/>
  <c r="AB26" i="1"/>
  <c r="N29" i="1"/>
  <c r="L30" i="1"/>
  <c r="X30" i="1"/>
  <c r="Z31" i="1"/>
  <c r="H32" i="1"/>
  <c r="X32" i="1"/>
  <c r="L33" i="1"/>
  <c r="H34" i="1"/>
  <c r="V34" i="1"/>
  <c r="P35" i="1"/>
  <c r="X37" i="1"/>
  <c r="R42" i="1"/>
  <c r="R43" i="1"/>
  <c r="P44" i="1"/>
  <c r="Z44" i="1"/>
  <c r="L45" i="1"/>
  <c r="H48" i="1"/>
  <c r="X48" i="1"/>
  <c r="P49" i="1"/>
  <c r="H51" i="1"/>
  <c r="P52" i="1"/>
  <c r="Z52" i="1"/>
  <c r="L53" i="1"/>
  <c r="Z24" i="1"/>
  <c r="P25" i="1"/>
  <c r="P26" i="1"/>
  <c r="P8" i="1"/>
  <c r="H10" i="1"/>
  <c r="R10" i="1"/>
  <c r="AB10" i="1"/>
  <c r="H11" i="1"/>
  <c r="R11" i="1"/>
  <c r="AB11" i="1"/>
  <c r="R12" i="1"/>
  <c r="H13" i="1"/>
  <c r="X13" i="1"/>
  <c r="N16" i="1"/>
  <c r="P18" i="1"/>
  <c r="X19" i="1"/>
  <c r="N21" i="1"/>
  <c r="T22" i="1"/>
  <c r="J24" i="1"/>
  <c r="T24" i="1"/>
  <c r="AH24" i="1"/>
  <c r="J25" i="1"/>
  <c r="T25" i="1"/>
  <c r="AH25" i="1"/>
  <c r="J26" i="1"/>
  <c r="T26" i="1"/>
  <c r="R29" i="1"/>
  <c r="P30" i="1"/>
  <c r="Z30" i="1"/>
  <c r="J31" i="1"/>
  <c r="AD31" i="1"/>
  <c r="L32" i="1"/>
  <c r="AB32" i="1"/>
  <c r="V33" i="1"/>
  <c r="J34" i="1"/>
  <c r="AL37" i="1"/>
  <c r="T45" i="1"/>
  <c r="J48" i="1"/>
  <c r="Z48" i="1"/>
  <c r="P51" i="1"/>
  <c r="T53" i="1"/>
  <c r="N9" i="1"/>
  <c r="AD9" i="1"/>
  <c r="N14" i="1"/>
  <c r="AB23" i="1"/>
  <c r="T23" i="1"/>
  <c r="L23" i="1"/>
  <c r="Z23" i="1"/>
  <c r="J9" i="1"/>
  <c r="R9" i="1"/>
  <c r="Z9" i="1"/>
  <c r="N12" i="1"/>
  <c r="V12" i="1"/>
  <c r="AD12" i="1"/>
  <c r="J14" i="1"/>
  <c r="R14" i="1"/>
  <c r="AB14" i="1"/>
  <c r="Z17" i="1"/>
  <c r="R17" i="1"/>
  <c r="J17" i="1"/>
  <c r="P17" i="1"/>
  <c r="AB17" i="1"/>
  <c r="J23" i="1"/>
  <c r="V23" i="1"/>
  <c r="X27" i="1"/>
  <c r="P27" i="1"/>
  <c r="H27" i="1"/>
  <c r="R27" i="1"/>
  <c r="AB27" i="1"/>
  <c r="Z28" i="1"/>
  <c r="R28" i="1"/>
  <c r="J28" i="1"/>
  <c r="P28" i="1"/>
  <c r="AB28" i="1"/>
  <c r="J8" i="1"/>
  <c r="R8" i="1"/>
  <c r="Z8" i="1"/>
  <c r="L9" i="1"/>
  <c r="T9" i="1"/>
  <c r="AB9" i="1"/>
  <c r="N10" i="1"/>
  <c r="V10" i="1"/>
  <c r="N11" i="1"/>
  <c r="V11" i="1"/>
  <c r="H12" i="1"/>
  <c r="P12" i="1"/>
  <c r="X12" i="1"/>
  <c r="J13" i="1"/>
  <c r="R13" i="1"/>
  <c r="Z13" i="1"/>
  <c r="L14" i="1"/>
  <c r="L15" i="1"/>
  <c r="R16" i="1"/>
  <c r="H17" i="1"/>
  <c r="T17" i="1"/>
  <c r="AD17" i="1"/>
  <c r="J18" i="1"/>
  <c r="T18" i="1"/>
  <c r="J19" i="1"/>
  <c r="L21" i="1"/>
  <c r="L22" i="1"/>
  <c r="N23" i="1"/>
  <c r="X23" i="1"/>
  <c r="J27" i="1"/>
  <c r="T27" i="1"/>
  <c r="AD27" i="1"/>
  <c r="H28" i="1"/>
  <c r="T28" i="1"/>
  <c r="AD28" i="1"/>
  <c r="J29" i="1"/>
  <c r="L31" i="1"/>
  <c r="Z47" i="1"/>
  <c r="R47" i="1"/>
  <c r="J47" i="1"/>
  <c r="X47" i="1"/>
  <c r="P47" i="1"/>
  <c r="H47" i="1"/>
  <c r="AB47" i="1"/>
  <c r="T47" i="1"/>
  <c r="L47" i="1"/>
  <c r="N47" i="1"/>
  <c r="AD47" i="1"/>
  <c r="Z50" i="1"/>
  <c r="R50" i="1"/>
  <c r="J50" i="1"/>
  <c r="X50" i="1"/>
  <c r="P50" i="1"/>
  <c r="H50" i="1"/>
  <c r="AB50" i="1"/>
  <c r="T50" i="1"/>
  <c r="L50" i="1"/>
  <c r="AD50" i="1"/>
  <c r="N50" i="1"/>
  <c r="V9" i="1"/>
  <c r="AD14" i="1"/>
  <c r="V14" i="1"/>
  <c r="X14" i="1"/>
  <c r="P23" i="1"/>
  <c r="Z38" i="1"/>
  <c r="R38" i="1"/>
  <c r="J38" i="1"/>
  <c r="AL38" i="1"/>
  <c r="X38" i="1"/>
  <c r="P38" i="1"/>
  <c r="H38" i="1"/>
  <c r="AB38" i="1"/>
  <c r="T38" i="1"/>
  <c r="L38" i="1"/>
  <c r="AD38" i="1"/>
  <c r="N38" i="1"/>
  <c r="X40" i="1"/>
  <c r="J40" i="1"/>
  <c r="AD40" i="1"/>
  <c r="V40" i="1"/>
  <c r="P40" i="1"/>
  <c r="H40" i="1"/>
  <c r="Z40" i="1"/>
  <c r="R40" i="1"/>
  <c r="L40" i="1"/>
  <c r="N40" i="1"/>
  <c r="T40" i="1"/>
  <c r="N8" i="1"/>
  <c r="V8" i="1"/>
  <c r="H9" i="1"/>
  <c r="P9" i="1"/>
  <c r="L12" i="1"/>
  <c r="T12" i="1"/>
  <c r="N13" i="1"/>
  <c r="V13" i="1"/>
  <c r="H14" i="1"/>
  <c r="P14" i="1"/>
  <c r="Z14" i="1"/>
  <c r="X15" i="1"/>
  <c r="P15" i="1"/>
  <c r="H15" i="1"/>
  <c r="R15" i="1"/>
  <c r="AB15" i="1"/>
  <c r="X16" i="1"/>
  <c r="P16" i="1"/>
  <c r="L16" i="1"/>
  <c r="V16" i="1"/>
  <c r="N17" i="1"/>
  <c r="X17" i="1"/>
  <c r="Z18" i="1"/>
  <c r="R18" i="1"/>
  <c r="N18" i="1"/>
  <c r="X18" i="1"/>
  <c r="AB19" i="1"/>
  <c r="T19" i="1"/>
  <c r="L19" i="1"/>
  <c r="P19" i="1"/>
  <c r="Z19" i="1"/>
  <c r="X21" i="1"/>
  <c r="P21" i="1"/>
  <c r="H21" i="1"/>
  <c r="R21" i="1"/>
  <c r="AB21" i="1"/>
  <c r="Z22" i="1"/>
  <c r="R22" i="1"/>
  <c r="J22" i="1"/>
  <c r="P22" i="1"/>
  <c r="AB22" i="1"/>
  <c r="H23" i="1"/>
  <c r="R23" i="1"/>
  <c r="AD23" i="1"/>
  <c r="N27" i="1"/>
  <c r="Z27" i="1"/>
  <c r="N28" i="1"/>
  <c r="X28" i="1"/>
  <c r="AB29" i="1"/>
  <c r="T29" i="1"/>
  <c r="L29" i="1"/>
  <c r="P29" i="1"/>
  <c r="Z29" i="1"/>
  <c r="X31" i="1"/>
  <c r="P31" i="1"/>
  <c r="H31" i="1"/>
  <c r="R31" i="1"/>
  <c r="AB31" i="1"/>
  <c r="Z33" i="1"/>
  <c r="R33" i="1"/>
  <c r="J33" i="1"/>
  <c r="AD33" i="1"/>
  <c r="T33" i="1"/>
  <c r="H33" i="1"/>
  <c r="X33" i="1"/>
  <c r="N33" i="1"/>
  <c r="AB33" i="1"/>
  <c r="Z36" i="1"/>
  <c r="R36" i="1"/>
  <c r="J36" i="1"/>
  <c r="AB36" i="1"/>
  <c r="T36" i="1"/>
  <c r="L36" i="1"/>
  <c r="X36" i="1"/>
  <c r="H36" i="1"/>
  <c r="AL36" i="1"/>
  <c r="P36" i="1"/>
  <c r="V38" i="1"/>
  <c r="I55" i="1"/>
  <c r="I62" i="1" s="1"/>
  <c r="AM16" i="1"/>
  <c r="N20" i="1"/>
  <c r="V20" i="1"/>
  <c r="N24" i="1"/>
  <c r="V24" i="1"/>
  <c r="N25" i="1"/>
  <c r="V25" i="1"/>
  <c r="N26" i="1"/>
  <c r="V26" i="1"/>
  <c r="N30" i="1"/>
  <c r="V30" i="1"/>
  <c r="J32" i="1"/>
  <c r="R32" i="1"/>
  <c r="Z32" i="1"/>
  <c r="AB34" i="1"/>
  <c r="T34" i="1"/>
  <c r="L34" i="1"/>
  <c r="P34" i="1"/>
  <c r="Z34" i="1"/>
  <c r="Z35" i="1"/>
  <c r="R35" i="1"/>
  <c r="J35" i="1"/>
  <c r="AB35" i="1"/>
  <c r="T35" i="1"/>
  <c r="L35" i="1"/>
  <c r="V35" i="1"/>
  <c r="N37" i="1"/>
  <c r="Z39" i="1"/>
  <c r="R39" i="1"/>
  <c r="J39" i="1"/>
  <c r="AL39" i="1"/>
  <c r="X39" i="1"/>
  <c r="P39" i="1"/>
  <c r="H39" i="1"/>
  <c r="AB39" i="1"/>
  <c r="T39" i="1"/>
  <c r="L39" i="1"/>
  <c r="X46" i="1"/>
  <c r="P46" i="1"/>
  <c r="AN46" i="1" s="1"/>
  <c r="AD46" i="1"/>
  <c r="V46" i="1"/>
  <c r="N46" i="1"/>
  <c r="H46" i="1"/>
  <c r="Z46" i="1"/>
  <c r="R46" i="1"/>
  <c r="J46" i="1"/>
  <c r="AB46" i="1"/>
  <c r="N32" i="1"/>
  <c r="V32" i="1"/>
  <c r="Z37" i="1"/>
  <c r="R37" i="1"/>
  <c r="J37" i="1"/>
  <c r="AB37" i="1"/>
  <c r="T37" i="1"/>
  <c r="L37" i="1"/>
  <c r="V37" i="1"/>
  <c r="Z41" i="1"/>
  <c r="R41" i="1"/>
  <c r="J41" i="1"/>
  <c r="X41" i="1"/>
  <c r="P41" i="1"/>
  <c r="H41" i="1"/>
  <c r="AB41" i="1"/>
  <c r="T41" i="1"/>
  <c r="L41" i="1"/>
  <c r="Z54" i="1"/>
  <c r="R54" i="1"/>
  <c r="J54" i="1"/>
  <c r="X54" i="1"/>
  <c r="P54" i="1"/>
  <c r="H54" i="1"/>
  <c r="AB54" i="1"/>
  <c r="T54" i="1"/>
  <c r="L54" i="1"/>
  <c r="N42" i="1"/>
  <c r="T42" i="1"/>
  <c r="AB42" i="1"/>
  <c r="N43" i="1"/>
  <c r="V43" i="1"/>
  <c r="AD43" i="1"/>
  <c r="J45" i="1"/>
  <c r="R45" i="1"/>
  <c r="Z45" i="1"/>
  <c r="N48" i="1"/>
  <c r="V48" i="1"/>
  <c r="AD48" i="1"/>
  <c r="L49" i="1"/>
  <c r="T49" i="1"/>
  <c r="AB49" i="1"/>
  <c r="N51" i="1"/>
  <c r="V51" i="1"/>
  <c r="AD51" i="1"/>
  <c r="J53" i="1"/>
  <c r="R53" i="1"/>
  <c r="Z53" i="1"/>
  <c r="AM42" i="1"/>
  <c r="N45" i="1"/>
  <c r="V45" i="1"/>
  <c r="AD45" i="1"/>
  <c r="AF49" i="1"/>
  <c r="AF55" i="1" s="1"/>
  <c r="AF62" i="1" s="1"/>
  <c r="J51" i="1"/>
  <c r="R51" i="1"/>
  <c r="Z51" i="1"/>
  <c r="N53" i="1"/>
  <c r="V53" i="1"/>
  <c r="AD53" i="1"/>
  <c r="Q55" i="1"/>
  <c r="Q62" i="1" s="1"/>
  <c r="L42" i="1"/>
  <c r="L43" i="1"/>
  <c r="T43" i="1"/>
  <c r="N44" i="1"/>
  <c r="V44" i="1"/>
  <c r="H45" i="1"/>
  <c r="P45" i="1"/>
  <c r="L48" i="1"/>
  <c r="T48" i="1"/>
  <c r="J49" i="1"/>
  <c r="R49" i="1"/>
  <c r="L51" i="1"/>
  <c r="T51" i="1"/>
  <c r="N52" i="1"/>
  <c r="V52" i="1"/>
  <c r="H53" i="1"/>
  <c r="P53" i="1"/>
  <c r="AN52" i="1" l="1"/>
  <c r="AN30" i="1"/>
  <c r="AN25" i="1"/>
  <c r="AN20" i="1"/>
  <c r="AN33" i="1"/>
  <c r="AN53" i="1"/>
  <c r="AD55" i="1"/>
  <c r="AD62" i="1" s="1"/>
  <c r="AN44" i="1"/>
  <c r="AN42" i="1"/>
  <c r="L55" i="1"/>
  <c r="L62" i="1" s="1"/>
  <c r="AM55" i="1"/>
  <c r="AM62" i="1" s="1"/>
  <c r="AM63" i="1" s="1"/>
  <c r="AL55" i="1"/>
  <c r="AL62" i="1" s="1"/>
  <c r="AN18" i="1"/>
  <c r="AN10" i="1"/>
  <c r="AH55" i="1"/>
  <c r="AH62" i="1" s="1"/>
  <c r="AN45" i="1"/>
  <c r="AN32" i="1"/>
  <c r="AN26" i="1"/>
  <c r="AN24" i="1"/>
  <c r="H55" i="1"/>
  <c r="H65" i="1" s="1"/>
  <c r="AN13" i="1"/>
  <c r="AB55" i="1"/>
  <c r="AB62" i="1" s="1"/>
  <c r="AN28" i="1"/>
  <c r="AN27" i="1"/>
  <c r="AN17" i="1"/>
  <c r="P55" i="1"/>
  <c r="P62" i="1" s="1"/>
  <c r="AN40" i="1"/>
  <c r="X55" i="1"/>
  <c r="X62" i="1" s="1"/>
  <c r="AN11" i="1"/>
  <c r="T55" i="1"/>
  <c r="T62" i="1" s="1"/>
  <c r="V55" i="1"/>
  <c r="V62" i="1" s="1"/>
  <c r="AN31" i="1"/>
  <c r="AN14" i="1"/>
  <c r="J55" i="1"/>
  <c r="J62" i="1" s="1"/>
  <c r="AN23" i="1"/>
  <c r="AN51" i="1"/>
  <c r="AN48" i="1"/>
  <c r="AN49" i="1"/>
  <c r="AN41" i="1"/>
  <c r="AN36" i="1"/>
  <c r="AN19" i="1"/>
  <c r="AN12" i="1"/>
  <c r="N55" i="1"/>
  <c r="N62" i="1" s="1"/>
  <c r="AN9" i="1"/>
  <c r="AN54" i="1"/>
  <c r="AN47" i="1"/>
  <c r="AN22" i="1"/>
  <c r="Z55" i="1"/>
  <c r="Z62" i="1" s="1"/>
  <c r="AN43" i="1"/>
  <c r="AN37" i="1"/>
  <c r="AN39" i="1"/>
  <c r="AN35" i="1"/>
  <c r="AN34" i="1"/>
  <c r="AN29" i="1"/>
  <c r="AN16" i="1"/>
  <c r="AN38" i="1"/>
  <c r="AN50" i="1"/>
  <c r="AN21" i="1"/>
  <c r="AN15" i="1"/>
  <c r="R55" i="1"/>
  <c r="R62" i="1" s="1"/>
  <c r="AN8" i="1"/>
  <c r="H62" i="1" l="1"/>
  <c r="AM64" i="1"/>
  <c r="AN55" i="1"/>
  <c r="AN62" i="1" l="1"/>
  <c r="AN64" i="1"/>
</calcChain>
</file>

<file path=xl/sharedStrings.xml><?xml version="1.0" encoding="utf-8"?>
<sst xmlns="http://schemas.openxmlformats.org/spreadsheetml/2006/main" count="157" uniqueCount="119">
  <si>
    <t>Объемы медицинской помощи по территориальной программе обязательного медицинского страхования на 2018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</si>
  <si>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</si>
  <si>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</si>
  <si>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</si>
  <si>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2018 год</t>
  </si>
  <si>
    <t>Доля, индексируемая на КД</t>
  </si>
  <si>
    <t>тариф 2018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</si>
  <si>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</si>
  <si>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</si>
  <si>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</si>
  <si>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</si>
  <si>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</si>
  <si>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</si>
  <si>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</si>
  <si>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</si>
  <si>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</si>
  <si>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</si>
  <si>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</si>
  <si>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</si>
  <si>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 (РЕШЕНИЕ КОМИССИИ МАЙ)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</si>
  <si>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</si>
  <si>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</si>
  <si>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</si>
  <si>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</si>
  <si>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</si>
  <si>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</si>
  <si>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</si>
  <si>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</si>
  <si>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</si>
  <si>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</si>
  <si>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</si>
  <si>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</si>
  <si>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</si>
  <si>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</si>
  <si>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</si>
  <si>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</si>
  <si>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2138207</t>
  </si>
  <si>
    <t>3151001</t>
  </si>
  <si>
    <t>4346004</t>
  </si>
  <si>
    <t>3141007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</si>
  <si>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</si>
  <si>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</si>
  <si>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</si>
  <si>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</si>
  <si>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</si>
  <si>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</si>
  <si>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</si>
  <si>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</si>
  <si>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</si>
  <si>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</si>
  <si>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</si>
  <si>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</si>
  <si>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</si>
  <si>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</si>
  <si>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</si>
  <si>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</si>
  <si>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</si>
  <si>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</si>
  <si>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</si>
  <si>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</si>
  <si>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</si>
  <si>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</si>
  <si>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</si>
  <si>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</si>
  <si>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</si>
  <si>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</si>
  <si>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</si>
  <si>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</si>
  <si>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</si>
  <si>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</si>
  <si>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</si>
  <si>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</si>
  <si>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</si>
  <si>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</si>
  <si>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</si>
  <si>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</si>
  <si>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</si>
  <si>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</si>
  <si>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</si>
  <si>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</si>
  <si>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</si>
  <si>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</si>
  <si>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</si>
  <si>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</si>
  <si>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</si>
  <si>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</si>
  <si>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</si>
  <si>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</si>
  <si>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(кардиостимуляторы) 1 камерные взрослым</t>
  </si>
  <si>
    <t>ВМП 38 (кардиостимуляторы) 1 камерные детям</t>
  </si>
  <si>
    <t>ВМП 39 (кардиостимуляторы) 2 камерные взрослым</t>
  </si>
  <si>
    <t>ВМП 40 АКШ</t>
  </si>
  <si>
    <t>Торакальная хирургия</t>
  </si>
  <si>
    <t>ВМП 41</t>
  </si>
  <si>
    <t>ВМП 42</t>
  </si>
  <si>
    <t>Травматология и ортопедия</t>
  </si>
  <si>
    <t>ВМП 43</t>
  </si>
  <si>
    <t>ВМП 44</t>
  </si>
  <si>
    <t>ВМП 45</t>
  </si>
  <si>
    <t>ВМП 46 (эндопротезы)</t>
  </si>
  <si>
    <t>ВМП 47</t>
  </si>
  <si>
    <t>Урология</t>
  </si>
  <si>
    <t>ВМП 48</t>
  </si>
  <si>
    <t>ВМП 49</t>
  </si>
  <si>
    <t>Челюстно-лицевая хирургия</t>
  </si>
  <si>
    <t>ВМП 50</t>
  </si>
  <si>
    <t>Эндокринология</t>
  </si>
  <si>
    <t>ВМП 51</t>
  </si>
  <si>
    <t>27.11.2018 №9</t>
  </si>
  <si>
    <t>Итого</t>
  </si>
  <si>
    <t>15.10.2018 №8</t>
  </si>
  <si>
    <t>10.08.2018 №6</t>
  </si>
  <si>
    <t>22.06.2018 №5</t>
  </si>
  <si>
    <t>25.05.2018 №4</t>
  </si>
  <si>
    <t>27.04.2018 №3</t>
  </si>
  <si>
    <t>28.03.2018 №2</t>
  </si>
  <si>
    <t>отклонение</t>
  </si>
  <si>
    <t>Приложение № 4</t>
  </si>
  <si>
    <t>к Решению Комиссии  по разработке ТП ОМС   
от 27.11.2018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</si>
</sst>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8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4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21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4" fillId="0" borderId="0"/>
    <xf numFmtId="0" fontId="21" fillId="0" borderId="0"/>
    <xf numFmtId="0" fontId="14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21" fillId="0" borderId="0" quotePrefix="1" applyFont="0" applyFill="0" applyBorder="0" applyAlignment="0">
      <protection locked="0"/>
    </xf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1" fillId="0" borderId="0" quotePrefix="1" applyFont="0" applyFill="0" applyBorder="0" applyAlignment="0">
      <protection locked="0"/>
    </xf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3" fillId="0" borderId="0" xfId="0" applyFont="1" applyFill="1"/>
    <xf numFmtId="49" fontId="3" fillId="0" borderId="0" xfId="0" applyNumberFormat="1" applyFont="1" applyFill="1"/>
    <xf numFmtId="0" fontId="13" fillId="0" borderId="0" xfId="0" applyFont="1" applyFill="1"/>
    <xf numFmtId="0" fontId="5" fillId="0" borderId="8" xfId="1" applyFont="1" applyFill="1" applyBorder="1" applyAlignment="1">
      <alignment vertical="center" wrapText="1"/>
    </xf>
    <xf numFmtId="0" fontId="12" fillId="0" borderId="7" xfId="1" applyFont="1" applyFill="1" applyBorder="1" applyAlignment="1">
      <alignment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4" fontId="14" fillId="0" borderId="7" xfId="1" applyNumberFormat="1" applyFont="1" applyFill="1" applyBorder="1" applyAlignment="1">
      <alignment horizontal="center" vertical="center" wrapText="1"/>
    </xf>
    <xf numFmtId="9" fontId="14" fillId="0" borderId="7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5" fontId="14" fillId="0" borderId="2" xfId="2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9" xfId="0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165" fontId="16" fillId="0" borderId="2" xfId="2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9" fontId="17" fillId="0" borderId="7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3" fontId="18" fillId="3" borderId="2" xfId="0" applyNumberFormat="1" applyFont="1" applyFill="1" applyBorder="1"/>
    <xf numFmtId="3" fontId="5" fillId="3" borderId="2" xfId="1" applyNumberFormat="1" applyFont="1" applyFill="1" applyBorder="1" applyAlignment="1">
      <alignment vertical="center" wrapText="1"/>
    </xf>
    <xf numFmtId="3" fontId="17" fillId="3" borderId="2" xfId="1" applyNumberFormat="1" applyFont="1" applyFill="1" applyBorder="1" applyAlignment="1">
      <alignment vertical="center" wrapText="1"/>
    </xf>
    <xf numFmtId="3" fontId="5" fillId="3" borderId="2" xfId="2" applyNumberFormat="1" applyFont="1" applyFill="1" applyBorder="1" applyAlignment="1">
      <alignment horizontal="center"/>
    </xf>
    <xf numFmtId="3" fontId="5" fillId="3" borderId="2" xfId="1" applyNumberFormat="1" applyFont="1" applyFill="1" applyBorder="1" applyAlignment="1">
      <alignment horizontal="center"/>
    </xf>
    <xf numFmtId="4" fontId="5" fillId="3" borderId="2" xfId="1" applyNumberFormat="1" applyFont="1" applyFill="1" applyBorder="1" applyAlignment="1">
      <alignment horizontal="center"/>
    </xf>
    <xf numFmtId="3" fontId="0" fillId="3" borderId="0" xfId="0" applyNumberFormat="1" applyFill="1"/>
    <xf numFmtId="3" fontId="18" fillId="2" borderId="2" xfId="0" applyNumberFormat="1" applyFont="1" applyFill="1" applyBorder="1"/>
    <xf numFmtId="3" fontId="5" fillId="2" borderId="2" xfId="1" applyNumberFormat="1" applyFont="1" applyFill="1" applyBorder="1" applyAlignment="1">
      <alignment vertical="center" wrapText="1"/>
    </xf>
    <xf numFmtId="3" fontId="17" fillId="2" borderId="2" xfId="1" applyNumberFormat="1" applyFont="1" applyFill="1" applyBorder="1" applyAlignment="1">
      <alignment vertical="center" wrapText="1"/>
    </xf>
    <xf numFmtId="3" fontId="5" fillId="2" borderId="2" xfId="1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horizontal="center"/>
    </xf>
    <xf numFmtId="3" fontId="0" fillId="0" borderId="0" xfId="0" applyNumberFormat="1" applyFill="1"/>
    <xf numFmtId="3" fontId="0" fillId="0" borderId="2" xfId="0" applyNumberFormat="1" applyFill="1" applyBorder="1"/>
    <xf numFmtId="3" fontId="18" fillId="0" borderId="2" xfId="0" applyNumberFormat="1" applyFont="1" applyFill="1" applyBorder="1"/>
    <xf numFmtId="3" fontId="15" fillId="0" borderId="2" xfId="0" applyNumberFormat="1" applyFont="1" applyFill="1" applyBorder="1"/>
    <xf numFmtId="3" fontId="2" fillId="0" borderId="2" xfId="0" applyNumberFormat="1" applyFont="1" applyFill="1" applyBorder="1"/>
    <xf numFmtId="41" fontId="0" fillId="0" borderId="2" xfId="0" applyNumberFormat="1" applyFill="1" applyBorder="1"/>
    <xf numFmtId="0" fontId="2" fillId="0" borderId="0" xfId="0" applyFont="1" applyFill="1"/>
    <xf numFmtId="1" fontId="0" fillId="0" borderId="0" xfId="0" applyNumberFormat="1" applyFill="1"/>
    <xf numFmtId="3" fontId="5" fillId="0" borderId="2" xfId="1" applyNumberFormat="1" applyFont="1" applyFill="1" applyBorder="1" applyAlignment="1">
      <alignment vertical="center" wrapText="1"/>
    </xf>
    <xf numFmtId="3" fontId="17" fillId="0" borderId="2" xfId="1" applyNumberFormat="1" applyFont="1" applyFill="1" applyBorder="1" applyAlignment="1">
      <alignment vertical="center" wrapText="1"/>
    </xf>
    <xf numFmtId="3" fontId="5" fillId="0" borderId="2" xfId="2" applyNumberFormat="1" applyFont="1" applyFill="1" applyBorder="1" applyAlignment="1">
      <alignment horizontal="center"/>
    </xf>
    <xf numFmtId="3" fontId="5" fillId="0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1.11%20&#1057;&#1042;&#1054;&#1044;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 (КПГ)"/>
      <sheetName val="КС (ОД) по суду"/>
      <sheetName val="КС"/>
      <sheetName val="ср взв (КС)"/>
      <sheetName val="ср взв (КС) (рас по 2016)"/>
      <sheetName val="СДП 1"/>
      <sheetName val="ДС"/>
      <sheetName val="ДИАЛИЗ"/>
      <sheetName val="СМП"/>
      <sheetName val="АПП подуш. 2018интегрир"/>
      <sheetName val="АПП самост "/>
      <sheetName val="Расчет ФОТ на 2018 по уровням"/>
      <sheetName val="СВОД!"/>
      <sheetName val="СВОД! (с инокраевыми)"/>
      <sheetName val="частники"/>
      <sheetName val="стоим 1 боль"/>
      <sheetName val="стом клиники"/>
      <sheetName val="Е.В. Расчеты"/>
      <sheetName val="СВОД!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65"/>
  <sheetViews>
    <sheetView tabSelected="1" zoomScaleNormal="100" zoomScaleSheetLayoutView="90" workbookViewId="0">
      <pane xSplit="6" ySplit="7" topLeftCell="I8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AA6" sqref="AA6:AB6"/>
    </sheetView>
  </sheetViews>
  <sheetFormatPr defaultColWidth="9.140625" defaultRowHeight="15" x14ac:dyDescent="0.25"/>
  <cols>
    <col min="1" max="1" width="28.5703125" style="1" customWidth="1"/>
    <col min="2" max="2" width="26" style="16" customWidth="1"/>
    <col min="3" max="3" width="8.7109375" style="16" hidden="1" customWidth="1"/>
    <col min="4" max="4" width="12.85546875" style="50" hidden="1" customWidth="1"/>
    <col min="5" max="5" width="6.7109375" style="16" hidden="1" customWidth="1"/>
    <col min="6" max="6" width="14" style="1" hidden="1" customWidth="1"/>
    <col min="7" max="7" width="8.28515625" style="51" hidden="1" customWidth="1"/>
    <col min="8" max="8" width="13.42578125" style="51" hidden="1" customWidth="1"/>
    <col min="9" max="9" width="8.28515625" style="51" customWidth="1"/>
    <col min="10" max="10" width="15.140625" style="51" customWidth="1"/>
    <col min="11" max="11" width="9.5703125" style="1" hidden="1" customWidth="1"/>
    <col min="12" max="12" width="12.710937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9" style="1" customWidth="1"/>
    <col min="18" max="18" width="15.5703125" style="1" customWidth="1"/>
    <col min="19" max="19" width="10.42578125" style="1" hidden="1" customWidth="1"/>
    <col min="20" max="20" width="13.8554687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customWidth="1"/>
    <col min="28" max="28" width="14.28515625" style="1" customWidth="1"/>
    <col min="29" max="29" width="10.28515625" style="1" hidden="1" customWidth="1"/>
    <col min="30" max="30" width="15.7109375" style="1" hidden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6" width="14.28515625" style="1" hidden="1" customWidth="1"/>
    <col min="37" max="37" width="11" style="1" hidden="1" customWidth="1"/>
    <col min="38" max="38" width="14.28515625" style="1" hidden="1" customWidth="1"/>
    <col min="39" max="39" width="10.85546875" style="1" hidden="1" customWidth="1"/>
    <col min="40" max="40" width="18.5703125" style="1" hidden="1" customWidth="1"/>
    <col min="41" max="42" width="0" style="1" hidden="1" customWidth="1"/>
    <col min="43" max="16384" width="9.140625" style="1"/>
  </cols>
  <sheetData>
    <row r="1" spans="1:40" x14ac:dyDescent="0.25">
      <c r="AA1" s="85" t="s">
        <v>117</v>
      </c>
      <c r="AB1" s="85"/>
    </row>
    <row r="2" spans="1:40" ht="46.5" customHeight="1" x14ac:dyDescent="0.25">
      <c r="AA2" s="84" t="s">
        <v>118</v>
      </c>
      <c r="AB2" s="84"/>
    </row>
    <row r="3" spans="1:40" ht="47.25" customHeight="1" x14ac:dyDescent="0.25">
      <c r="A3" s="83" t="s">
        <v>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T3" s="2"/>
      <c r="U3" s="2"/>
      <c r="V3" s="2"/>
      <c r="W3" s="2"/>
      <c r="Y3" s="2"/>
      <c r="Z3" s="2"/>
      <c r="AD3" s="2"/>
      <c r="AE3" s="2"/>
      <c r="AF3" s="3"/>
      <c r="AG3" s="3"/>
      <c r="AH3" s="3"/>
      <c r="AI3" s="3"/>
      <c r="AJ3" s="3"/>
      <c r="AK3" s="3"/>
      <c r="AL3" s="3"/>
    </row>
    <row r="4" spans="1:40" ht="26.25" hidden="1" customHeight="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T4" s="2"/>
      <c r="U4" s="2"/>
      <c r="V4" s="2"/>
      <c r="W4" s="2"/>
      <c r="Y4" s="2"/>
      <c r="Z4" s="2"/>
      <c r="AD4" s="2"/>
      <c r="AE4" s="2"/>
      <c r="AF4" s="3"/>
      <c r="AG4" s="3"/>
      <c r="AH4" s="3"/>
      <c r="AI4" s="3"/>
      <c r="AJ4" s="3"/>
      <c r="AK4" s="3"/>
      <c r="AL4" s="3"/>
    </row>
    <row r="5" spans="1:40" s="4" customFormat="1" ht="72" customHeight="1" x14ac:dyDescent="0.25">
      <c r="A5" s="57" t="s">
        <v>1</v>
      </c>
      <c r="B5" s="57" t="s">
        <v>2</v>
      </c>
      <c r="C5" s="59" t="s">
        <v>3</v>
      </c>
      <c r="D5" s="59" t="s">
        <v>4</v>
      </c>
      <c r="E5" s="59" t="s">
        <v>5</v>
      </c>
      <c r="F5" s="60" t="s">
        <v>6</v>
      </c>
      <c r="G5" s="61" t="s">
        <v>7</v>
      </c>
      <c r="H5" s="62"/>
      <c r="I5" s="61" t="s">
        <v>8</v>
      </c>
      <c r="J5" s="63"/>
      <c r="K5" s="64" t="s">
        <v>9</v>
      </c>
      <c r="L5" s="65"/>
      <c r="M5" s="61" t="s">
        <v>10</v>
      </c>
      <c r="N5" s="63"/>
      <c r="O5" s="61" t="s">
        <v>11</v>
      </c>
      <c r="P5" s="62"/>
      <c r="Q5" s="61" t="s">
        <v>12</v>
      </c>
      <c r="R5" s="62"/>
      <c r="S5" s="61" t="s">
        <v>13</v>
      </c>
      <c r="T5" s="62"/>
      <c r="U5" s="61" t="s">
        <v>14</v>
      </c>
      <c r="V5" s="62"/>
      <c r="W5" s="61" t="s">
        <v>15</v>
      </c>
      <c r="X5" s="63"/>
      <c r="Y5" s="61" t="s">
        <v>16</v>
      </c>
      <c r="Z5" s="62"/>
      <c r="AA5" s="66" t="s">
        <v>17</v>
      </c>
      <c r="AB5" s="66"/>
      <c r="AC5" s="61" t="s">
        <v>18</v>
      </c>
      <c r="AD5" s="63"/>
      <c r="AE5" s="67" t="s">
        <v>19</v>
      </c>
      <c r="AF5" s="67"/>
      <c r="AG5" s="68" t="s">
        <v>20</v>
      </c>
      <c r="AH5" s="69"/>
      <c r="AI5" s="68" t="s">
        <v>21</v>
      </c>
      <c r="AJ5" s="69"/>
      <c r="AK5" s="68" t="s">
        <v>22</v>
      </c>
      <c r="AL5" s="69"/>
      <c r="AM5" s="70" t="s">
        <v>23</v>
      </c>
      <c r="AN5" s="71"/>
    </row>
    <row r="6" spans="1:40" s="5" customFormat="1" ht="24" customHeight="1" x14ac:dyDescent="0.25">
      <c r="A6" s="57"/>
      <c r="B6" s="57"/>
      <c r="C6" s="59"/>
      <c r="D6" s="59"/>
      <c r="E6" s="59"/>
      <c r="F6" s="60"/>
      <c r="G6" s="72" t="s">
        <v>24</v>
      </c>
      <c r="H6" s="73"/>
      <c r="I6" s="72" t="s">
        <v>25</v>
      </c>
      <c r="J6" s="73"/>
      <c r="K6" s="74" t="s">
        <v>26</v>
      </c>
      <c r="L6" s="75"/>
      <c r="M6" s="72" t="s">
        <v>27</v>
      </c>
      <c r="N6" s="73"/>
      <c r="O6" s="72" t="s">
        <v>28</v>
      </c>
      <c r="P6" s="73"/>
      <c r="Q6" s="72" t="s">
        <v>29</v>
      </c>
      <c r="R6" s="73"/>
      <c r="S6" s="72" t="s">
        <v>30</v>
      </c>
      <c r="T6" s="73"/>
      <c r="U6" s="72" t="s">
        <v>31</v>
      </c>
      <c r="V6" s="73"/>
      <c r="W6" s="72" t="s">
        <v>32</v>
      </c>
      <c r="X6" s="73"/>
      <c r="Y6" s="72" t="s">
        <v>33</v>
      </c>
      <c r="Z6" s="73"/>
      <c r="AA6" s="72" t="s">
        <v>34</v>
      </c>
      <c r="AB6" s="73"/>
      <c r="AC6" s="72" t="s">
        <v>35</v>
      </c>
      <c r="AD6" s="73"/>
      <c r="AE6" s="76" t="s">
        <v>36</v>
      </c>
      <c r="AF6" s="77"/>
      <c r="AG6" s="76" t="s">
        <v>37</v>
      </c>
      <c r="AH6" s="77"/>
      <c r="AI6" s="76" t="s">
        <v>38</v>
      </c>
      <c r="AJ6" s="77"/>
      <c r="AK6" s="76" t="s">
        <v>39</v>
      </c>
      <c r="AL6" s="77"/>
      <c r="AM6" s="78"/>
      <c r="AN6" s="79"/>
    </row>
    <row r="7" spans="1:40" s="6" customFormat="1" ht="54.75" customHeight="1" x14ac:dyDescent="0.2">
      <c r="A7" s="57"/>
      <c r="B7" s="57"/>
      <c r="C7" s="80"/>
      <c r="D7" s="80"/>
      <c r="E7" s="80"/>
      <c r="F7" s="58"/>
      <c r="G7" s="81" t="s">
        <v>40</v>
      </c>
      <c r="H7" s="81" t="s">
        <v>41</v>
      </c>
      <c r="I7" s="81" t="s">
        <v>40</v>
      </c>
      <c r="J7" s="81" t="s">
        <v>41</v>
      </c>
      <c r="K7" s="81" t="s">
        <v>40</v>
      </c>
      <c r="L7" s="81" t="s">
        <v>41</v>
      </c>
      <c r="M7" s="81" t="s">
        <v>40</v>
      </c>
      <c r="N7" s="81" t="s">
        <v>41</v>
      </c>
      <c r="O7" s="81" t="s">
        <v>40</v>
      </c>
      <c r="P7" s="81" t="s">
        <v>41</v>
      </c>
      <c r="Q7" s="81" t="s">
        <v>40</v>
      </c>
      <c r="R7" s="81" t="s">
        <v>41</v>
      </c>
      <c r="S7" s="81" t="s">
        <v>40</v>
      </c>
      <c r="T7" s="81" t="s">
        <v>41</v>
      </c>
      <c r="U7" s="81" t="s">
        <v>40</v>
      </c>
      <c r="V7" s="81" t="s">
        <v>41</v>
      </c>
      <c r="W7" s="81" t="s">
        <v>40</v>
      </c>
      <c r="X7" s="81" t="s">
        <v>41</v>
      </c>
      <c r="Y7" s="81" t="s">
        <v>40</v>
      </c>
      <c r="Z7" s="81" t="s">
        <v>41</v>
      </c>
      <c r="AA7" s="81" t="s">
        <v>40</v>
      </c>
      <c r="AB7" s="81" t="s">
        <v>41</v>
      </c>
      <c r="AC7" s="81" t="s">
        <v>40</v>
      </c>
      <c r="AD7" s="81" t="s">
        <v>41</v>
      </c>
      <c r="AE7" s="81" t="s">
        <v>40</v>
      </c>
      <c r="AF7" s="81" t="s">
        <v>41</v>
      </c>
      <c r="AG7" s="81" t="s">
        <v>40</v>
      </c>
      <c r="AH7" s="81" t="s">
        <v>41</v>
      </c>
      <c r="AI7" s="81" t="s">
        <v>40</v>
      </c>
      <c r="AJ7" s="81" t="s">
        <v>41</v>
      </c>
      <c r="AK7" s="81" t="s">
        <v>40</v>
      </c>
      <c r="AL7" s="81" t="s">
        <v>41</v>
      </c>
      <c r="AM7" s="82" t="s">
        <v>40</v>
      </c>
      <c r="AN7" s="82" t="s">
        <v>41</v>
      </c>
    </row>
    <row r="8" spans="1:40" s="16" customFormat="1" ht="15.75" x14ac:dyDescent="0.25">
      <c r="A8" s="7" t="s">
        <v>42</v>
      </c>
      <c r="B8" s="8" t="s">
        <v>43</v>
      </c>
      <c r="C8" s="9">
        <v>1.599</v>
      </c>
      <c r="D8" s="10">
        <v>154930</v>
      </c>
      <c r="E8" s="11">
        <v>0.15</v>
      </c>
      <c r="F8" s="10">
        <f t="shared" ref="F8:F54" si="0">D8*(C8*E8+(1-E8))</f>
        <v>168850.46049999999</v>
      </c>
      <c r="G8" s="13">
        <v>0</v>
      </c>
      <c r="H8" s="12">
        <f t="shared" ref="H8:H54" si="1">G8*F8</f>
        <v>0</v>
      </c>
      <c r="I8" s="13"/>
      <c r="J8" s="12">
        <f t="shared" ref="J8:J54" si="2">I8*F8</f>
        <v>0</v>
      </c>
      <c r="K8" s="12">
        <v>6</v>
      </c>
      <c r="L8" s="12">
        <f t="shared" ref="L8:L54" si="3">K8*F8</f>
        <v>1013102.7629999999</v>
      </c>
      <c r="M8" s="13"/>
      <c r="N8" s="12">
        <f t="shared" ref="N8:N54" si="4">M8*F8</f>
        <v>0</v>
      </c>
      <c r="O8" s="12"/>
      <c r="P8" s="12">
        <f t="shared" ref="P8:P54" si="5">SUM(F8*O8)</f>
        <v>0</v>
      </c>
      <c r="Q8" s="13"/>
      <c r="R8" s="12">
        <f t="shared" ref="R8:R54" si="6">SUM(Q8*F8)</f>
        <v>0</v>
      </c>
      <c r="S8" s="12"/>
      <c r="T8" s="12">
        <f t="shared" ref="T8:T54" si="7">S8*F8</f>
        <v>0</v>
      </c>
      <c r="U8" s="12"/>
      <c r="V8" s="12">
        <f t="shared" ref="V8:V54" si="8">U8*F8</f>
        <v>0</v>
      </c>
      <c r="W8" s="12"/>
      <c r="X8" s="12">
        <f t="shared" ref="X8:X54" si="9">SUM(F8*W8)</f>
        <v>0</v>
      </c>
      <c r="Y8" s="12"/>
      <c r="Z8" s="12">
        <f t="shared" ref="Z8:Z54" si="10">SUM(F8*Y8)</f>
        <v>0</v>
      </c>
      <c r="AA8" s="13">
        <v>88</v>
      </c>
      <c r="AB8" s="12">
        <f t="shared" ref="AB8:AB54" si="11">AA8*F8</f>
        <v>14858840.523999998</v>
      </c>
      <c r="AC8" s="12">
        <v>5</v>
      </c>
      <c r="AD8" s="12">
        <f t="shared" ref="AD8:AD54" si="12">AC8*F8</f>
        <v>844252.30249999999</v>
      </c>
      <c r="AE8" s="12"/>
      <c r="AF8" s="12"/>
      <c r="AG8" s="12"/>
      <c r="AH8" s="12"/>
      <c r="AI8" s="12"/>
      <c r="AJ8" s="12"/>
      <c r="AK8" s="13"/>
      <c r="AL8" s="12"/>
      <c r="AM8" s="14">
        <f t="shared" ref="AM8:AN54" si="13">K8+I8+M8+O8+G8+Q8+S8+U8+W8+Y8+AA8+AC8+AE8+AG8+AI8+AK8</f>
        <v>99</v>
      </c>
      <c r="AN8" s="15">
        <f t="shared" si="13"/>
        <v>16716195.589499999</v>
      </c>
    </row>
    <row r="9" spans="1:40" s="16" customFormat="1" ht="15.75" x14ac:dyDescent="0.25">
      <c r="A9" s="17"/>
      <c r="B9" s="8" t="s">
        <v>44</v>
      </c>
      <c r="C9" s="9">
        <v>1.599</v>
      </c>
      <c r="D9" s="10">
        <v>165825</v>
      </c>
      <c r="E9" s="11">
        <v>0.3</v>
      </c>
      <c r="F9" s="10">
        <f t="shared" si="0"/>
        <v>195623.7525</v>
      </c>
      <c r="G9" s="13">
        <v>8</v>
      </c>
      <c r="H9" s="12">
        <f t="shared" si="1"/>
        <v>1564990.02</v>
      </c>
      <c r="I9" s="13"/>
      <c r="J9" s="12">
        <f t="shared" si="2"/>
        <v>0</v>
      </c>
      <c r="K9" s="12">
        <v>1</v>
      </c>
      <c r="L9" s="12">
        <f t="shared" si="3"/>
        <v>195623.7525</v>
      </c>
      <c r="M9" s="13"/>
      <c r="N9" s="12">
        <f t="shared" si="4"/>
        <v>0</v>
      </c>
      <c r="O9" s="12"/>
      <c r="P9" s="12">
        <f t="shared" si="5"/>
        <v>0</v>
      </c>
      <c r="Q9" s="13"/>
      <c r="R9" s="12">
        <f t="shared" si="6"/>
        <v>0</v>
      </c>
      <c r="S9" s="12"/>
      <c r="T9" s="12">
        <f t="shared" si="7"/>
        <v>0</v>
      </c>
      <c r="U9" s="12"/>
      <c r="V9" s="12">
        <f t="shared" si="8"/>
        <v>0</v>
      </c>
      <c r="W9" s="12"/>
      <c r="X9" s="12">
        <f t="shared" si="9"/>
        <v>0</v>
      </c>
      <c r="Y9" s="12"/>
      <c r="Z9" s="12">
        <f t="shared" si="10"/>
        <v>0</v>
      </c>
      <c r="AA9" s="13"/>
      <c r="AB9" s="12">
        <f t="shared" si="11"/>
        <v>0</v>
      </c>
      <c r="AC9" s="12"/>
      <c r="AD9" s="12">
        <f t="shared" si="12"/>
        <v>0</v>
      </c>
      <c r="AE9" s="12"/>
      <c r="AF9" s="12"/>
      <c r="AG9" s="12"/>
      <c r="AH9" s="12"/>
      <c r="AI9" s="12"/>
      <c r="AJ9" s="12"/>
      <c r="AK9" s="13"/>
      <c r="AL9" s="12"/>
      <c r="AM9" s="14">
        <f t="shared" si="13"/>
        <v>9</v>
      </c>
      <c r="AN9" s="15">
        <f t="shared" si="13"/>
        <v>1760613.7725</v>
      </c>
    </row>
    <row r="10" spans="1:40" s="16" customFormat="1" ht="15.75" x14ac:dyDescent="0.25">
      <c r="A10" s="18" t="s">
        <v>45</v>
      </c>
      <c r="B10" s="8" t="s">
        <v>46</v>
      </c>
      <c r="C10" s="9">
        <v>1.599</v>
      </c>
      <c r="D10" s="10">
        <v>117513</v>
      </c>
      <c r="E10" s="11">
        <v>0.3</v>
      </c>
      <c r="F10" s="10">
        <f t="shared" si="0"/>
        <v>138630.08609999999</v>
      </c>
      <c r="G10" s="19"/>
      <c r="H10" s="12">
        <f t="shared" si="1"/>
        <v>0</v>
      </c>
      <c r="I10" s="13"/>
      <c r="J10" s="12">
        <f t="shared" si="2"/>
        <v>0</v>
      </c>
      <c r="K10" s="12"/>
      <c r="L10" s="12">
        <f t="shared" si="3"/>
        <v>0</v>
      </c>
      <c r="M10" s="13">
        <v>30</v>
      </c>
      <c r="N10" s="12">
        <f t="shared" si="4"/>
        <v>4158902.5829999996</v>
      </c>
      <c r="O10" s="12"/>
      <c r="P10" s="12">
        <f t="shared" si="5"/>
        <v>0</v>
      </c>
      <c r="Q10" s="13"/>
      <c r="R10" s="12">
        <f t="shared" si="6"/>
        <v>0</v>
      </c>
      <c r="S10" s="12"/>
      <c r="T10" s="12">
        <f t="shared" si="7"/>
        <v>0</v>
      </c>
      <c r="U10" s="12"/>
      <c r="V10" s="12">
        <f t="shared" si="8"/>
        <v>0</v>
      </c>
      <c r="W10" s="12"/>
      <c r="X10" s="12">
        <f t="shared" si="9"/>
        <v>0</v>
      </c>
      <c r="Y10" s="12"/>
      <c r="Z10" s="12">
        <f t="shared" si="10"/>
        <v>0</v>
      </c>
      <c r="AA10" s="13">
        <v>1</v>
      </c>
      <c r="AB10" s="12">
        <f t="shared" si="11"/>
        <v>138630.08609999999</v>
      </c>
      <c r="AC10" s="12"/>
      <c r="AD10" s="12">
        <f t="shared" si="12"/>
        <v>0</v>
      </c>
      <c r="AE10" s="12"/>
      <c r="AF10" s="12"/>
      <c r="AG10" s="12"/>
      <c r="AH10" s="12"/>
      <c r="AI10" s="12">
        <v>16</v>
      </c>
      <c r="AJ10" s="12">
        <f>SUM(F10*AI10)</f>
        <v>2218081.3775999998</v>
      </c>
      <c r="AK10" s="13"/>
      <c r="AL10" s="12"/>
      <c r="AM10" s="14">
        <f t="shared" si="13"/>
        <v>47</v>
      </c>
      <c r="AN10" s="15">
        <f t="shared" si="13"/>
        <v>6515614.0466999989</v>
      </c>
    </row>
    <row r="11" spans="1:40" s="16" customFormat="1" ht="15.75" x14ac:dyDescent="0.25">
      <c r="A11" s="17"/>
      <c r="B11" s="8" t="s">
        <v>47</v>
      </c>
      <c r="C11" s="9">
        <v>1.599</v>
      </c>
      <c r="D11" s="10">
        <v>177323</v>
      </c>
      <c r="E11" s="11">
        <v>0.3</v>
      </c>
      <c r="F11" s="10">
        <f t="shared" si="0"/>
        <v>209187.9431</v>
      </c>
      <c r="G11" s="19"/>
      <c r="H11" s="12">
        <f t="shared" si="1"/>
        <v>0</v>
      </c>
      <c r="I11" s="13"/>
      <c r="J11" s="12">
        <f t="shared" si="2"/>
        <v>0</v>
      </c>
      <c r="K11" s="12"/>
      <c r="L11" s="12">
        <f t="shared" si="3"/>
        <v>0</v>
      </c>
      <c r="M11" s="13">
        <v>50</v>
      </c>
      <c r="N11" s="12">
        <f t="shared" si="4"/>
        <v>10459397.154999999</v>
      </c>
      <c r="O11" s="12"/>
      <c r="P11" s="12">
        <f t="shared" si="5"/>
        <v>0</v>
      </c>
      <c r="Q11" s="13"/>
      <c r="R11" s="12">
        <f t="shared" si="6"/>
        <v>0</v>
      </c>
      <c r="S11" s="12"/>
      <c r="T11" s="12">
        <f t="shared" si="7"/>
        <v>0</v>
      </c>
      <c r="U11" s="12"/>
      <c r="V11" s="12">
        <f t="shared" si="8"/>
        <v>0</v>
      </c>
      <c r="W11" s="12"/>
      <c r="X11" s="12">
        <f t="shared" si="9"/>
        <v>0</v>
      </c>
      <c r="Y11" s="12"/>
      <c r="Z11" s="12">
        <f t="shared" si="10"/>
        <v>0</v>
      </c>
      <c r="AA11" s="13">
        <v>7</v>
      </c>
      <c r="AB11" s="12">
        <f t="shared" si="11"/>
        <v>1464315.6017</v>
      </c>
      <c r="AC11" s="12"/>
      <c r="AD11" s="12">
        <f t="shared" si="12"/>
        <v>0</v>
      </c>
      <c r="AE11" s="12"/>
      <c r="AF11" s="12"/>
      <c r="AG11" s="12"/>
      <c r="AH11" s="12"/>
      <c r="AI11" s="12"/>
      <c r="AJ11" s="12"/>
      <c r="AK11" s="13"/>
      <c r="AL11" s="12"/>
      <c r="AM11" s="14">
        <f t="shared" si="13"/>
        <v>57</v>
      </c>
      <c r="AN11" s="15">
        <f t="shared" si="13"/>
        <v>11923712.7567</v>
      </c>
    </row>
    <row r="12" spans="1:40" s="16" customFormat="1" ht="15.75" x14ac:dyDescent="0.25">
      <c r="A12" s="20" t="s">
        <v>48</v>
      </c>
      <c r="B12" s="8" t="s">
        <v>49</v>
      </c>
      <c r="C12" s="9">
        <v>1.599</v>
      </c>
      <c r="D12" s="10">
        <v>124170</v>
      </c>
      <c r="E12" s="11">
        <v>0.15</v>
      </c>
      <c r="F12" s="10">
        <f t="shared" si="0"/>
        <v>135326.67449999999</v>
      </c>
      <c r="G12" s="19">
        <v>80</v>
      </c>
      <c r="H12" s="12">
        <f t="shared" si="1"/>
        <v>10826133.959999999</v>
      </c>
      <c r="I12" s="13"/>
      <c r="J12" s="12">
        <f t="shared" si="2"/>
        <v>0</v>
      </c>
      <c r="K12" s="12"/>
      <c r="L12" s="12">
        <f t="shared" si="3"/>
        <v>0</v>
      </c>
      <c r="M12" s="13"/>
      <c r="N12" s="12">
        <f t="shared" si="4"/>
        <v>0</v>
      </c>
      <c r="O12" s="12"/>
      <c r="P12" s="12">
        <f t="shared" si="5"/>
        <v>0</v>
      </c>
      <c r="Q12" s="13"/>
      <c r="R12" s="12">
        <f t="shared" si="6"/>
        <v>0</v>
      </c>
      <c r="S12" s="12"/>
      <c r="T12" s="12">
        <f t="shared" si="7"/>
        <v>0</v>
      </c>
      <c r="U12" s="12"/>
      <c r="V12" s="12">
        <f t="shared" si="8"/>
        <v>0</v>
      </c>
      <c r="W12" s="12"/>
      <c r="X12" s="12">
        <f t="shared" si="9"/>
        <v>0</v>
      </c>
      <c r="Y12" s="12"/>
      <c r="Z12" s="12">
        <f t="shared" si="10"/>
        <v>0</v>
      </c>
      <c r="AA12" s="13"/>
      <c r="AB12" s="12">
        <f t="shared" si="11"/>
        <v>0</v>
      </c>
      <c r="AC12" s="12"/>
      <c r="AD12" s="12">
        <f t="shared" si="12"/>
        <v>0</v>
      </c>
      <c r="AE12" s="12"/>
      <c r="AF12" s="12"/>
      <c r="AG12" s="12"/>
      <c r="AH12" s="12"/>
      <c r="AI12" s="12"/>
      <c r="AJ12" s="12"/>
      <c r="AK12" s="13"/>
      <c r="AL12" s="12"/>
      <c r="AM12" s="14">
        <f t="shared" si="13"/>
        <v>80</v>
      </c>
      <c r="AN12" s="15">
        <f t="shared" si="13"/>
        <v>10826133.959999999</v>
      </c>
    </row>
    <row r="13" spans="1:40" s="16" customFormat="1" ht="15.75" x14ac:dyDescent="0.25">
      <c r="A13" s="21" t="s">
        <v>50</v>
      </c>
      <c r="B13" s="8" t="s">
        <v>51</v>
      </c>
      <c r="C13" s="9">
        <v>1.599</v>
      </c>
      <c r="D13" s="10">
        <v>138054</v>
      </c>
      <c r="E13" s="11">
        <v>0.3</v>
      </c>
      <c r="F13" s="10">
        <f t="shared" si="0"/>
        <v>162862.30379999999</v>
      </c>
      <c r="G13" s="19">
        <v>25</v>
      </c>
      <c r="H13" s="12">
        <f t="shared" si="1"/>
        <v>4071557.5949999997</v>
      </c>
      <c r="I13" s="13"/>
      <c r="J13" s="12">
        <f t="shared" si="2"/>
        <v>0</v>
      </c>
      <c r="K13" s="12"/>
      <c r="L13" s="12">
        <f t="shared" si="3"/>
        <v>0</v>
      </c>
      <c r="M13" s="13"/>
      <c r="N13" s="12">
        <f t="shared" si="4"/>
        <v>0</v>
      </c>
      <c r="O13" s="12"/>
      <c r="P13" s="12">
        <f t="shared" si="5"/>
        <v>0</v>
      </c>
      <c r="Q13" s="13"/>
      <c r="R13" s="12">
        <f t="shared" si="6"/>
        <v>0</v>
      </c>
      <c r="S13" s="12"/>
      <c r="T13" s="12">
        <f t="shared" si="7"/>
        <v>0</v>
      </c>
      <c r="U13" s="12"/>
      <c r="V13" s="12">
        <f t="shared" si="8"/>
        <v>0</v>
      </c>
      <c r="W13" s="12"/>
      <c r="X13" s="12">
        <f t="shared" si="9"/>
        <v>0</v>
      </c>
      <c r="Y13" s="12"/>
      <c r="Z13" s="12">
        <f t="shared" si="10"/>
        <v>0</v>
      </c>
      <c r="AA13" s="13"/>
      <c r="AB13" s="12">
        <f t="shared" si="11"/>
        <v>0</v>
      </c>
      <c r="AC13" s="12"/>
      <c r="AD13" s="12">
        <f t="shared" si="12"/>
        <v>0</v>
      </c>
      <c r="AE13" s="12"/>
      <c r="AF13" s="12"/>
      <c r="AG13" s="12"/>
      <c r="AH13" s="12"/>
      <c r="AI13" s="12"/>
      <c r="AJ13" s="12"/>
      <c r="AK13" s="13"/>
      <c r="AL13" s="12"/>
      <c r="AM13" s="14">
        <f t="shared" si="13"/>
        <v>25</v>
      </c>
      <c r="AN13" s="15">
        <f t="shared" si="13"/>
        <v>4071557.5949999997</v>
      </c>
    </row>
    <row r="14" spans="1:40" s="16" customFormat="1" ht="42.75" customHeight="1" x14ac:dyDescent="0.25">
      <c r="A14" s="21" t="s">
        <v>52</v>
      </c>
      <c r="B14" s="8" t="s">
        <v>53</v>
      </c>
      <c r="C14" s="9">
        <v>1.599</v>
      </c>
      <c r="D14" s="10">
        <v>236262</v>
      </c>
      <c r="E14" s="11">
        <v>0.45</v>
      </c>
      <c r="F14" s="10">
        <f t="shared" si="0"/>
        <v>299946.42210000003</v>
      </c>
      <c r="G14" s="19"/>
      <c r="H14" s="12">
        <f t="shared" si="1"/>
        <v>0</v>
      </c>
      <c r="I14" s="13"/>
      <c r="J14" s="12">
        <f t="shared" si="2"/>
        <v>0</v>
      </c>
      <c r="K14" s="12"/>
      <c r="L14" s="12">
        <f t="shared" si="3"/>
        <v>0</v>
      </c>
      <c r="M14" s="13"/>
      <c r="N14" s="12">
        <f t="shared" si="4"/>
        <v>0</v>
      </c>
      <c r="O14" s="12"/>
      <c r="P14" s="12">
        <f t="shared" si="5"/>
        <v>0</v>
      </c>
      <c r="Q14" s="13"/>
      <c r="R14" s="12">
        <f t="shared" si="6"/>
        <v>0</v>
      </c>
      <c r="S14" s="12"/>
      <c r="T14" s="12">
        <f t="shared" si="7"/>
        <v>0</v>
      </c>
      <c r="U14" s="12"/>
      <c r="V14" s="12">
        <f t="shared" si="8"/>
        <v>0</v>
      </c>
      <c r="W14" s="12"/>
      <c r="X14" s="12">
        <f t="shared" si="9"/>
        <v>0</v>
      </c>
      <c r="Y14" s="12"/>
      <c r="Z14" s="12">
        <f t="shared" si="10"/>
        <v>0</v>
      </c>
      <c r="AA14" s="13"/>
      <c r="AB14" s="12">
        <f t="shared" si="11"/>
        <v>0</v>
      </c>
      <c r="AC14" s="12"/>
      <c r="AD14" s="12">
        <f t="shared" si="12"/>
        <v>0</v>
      </c>
      <c r="AE14" s="12"/>
      <c r="AF14" s="12"/>
      <c r="AG14" s="12"/>
      <c r="AH14" s="12"/>
      <c r="AI14" s="12"/>
      <c r="AJ14" s="12"/>
      <c r="AK14" s="13"/>
      <c r="AL14" s="12"/>
      <c r="AM14" s="14">
        <f t="shared" si="13"/>
        <v>0</v>
      </c>
      <c r="AN14" s="15">
        <f t="shared" si="13"/>
        <v>0</v>
      </c>
    </row>
    <row r="15" spans="1:40" s="16" customFormat="1" ht="15.75" x14ac:dyDescent="0.25">
      <c r="A15" s="21" t="s">
        <v>54</v>
      </c>
      <c r="B15" s="8" t="s">
        <v>55</v>
      </c>
      <c r="C15" s="9">
        <v>1.599</v>
      </c>
      <c r="D15" s="10">
        <v>93154</v>
      </c>
      <c r="E15" s="11">
        <v>0.3</v>
      </c>
      <c r="F15" s="10">
        <f t="shared" si="0"/>
        <v>109893.7738</v>
      </c>
      <c r="G15" s="19"/>
      <c r="H15" s="12">
        <f t="shared" si="1"/>
        <v>0</v>
      </c>
      <c r="I15" s="13"/>
      <c r="J15" s="12">
        <f t="shared" si="2"/>
        <v>0</v>
      </c>
      <c r="K15" s="12"/>
      <c r="L15" s="12">
        <f t="shared" si="3"/>
        <v>0</v>
      </c>
      <c r="M15" s="13"/>
      <c r="N15" s="12">
        <f t="shared" si="4"/>
        <v>0</v>
      </c>
      <c r="O15" s="12"/>
      <c r="P15" s="12">
        <f t="shared" si="5"/>
        <v>0</v>
      </c>
      <c r="Q15" s="13"/>
      <c r="R15" s="12">
        <f t="shared" si="6"/>
        <v>0</v>
      </c>
      <c r="S15" s="12"/>
      <c r="T15" s="12">
        <f t="shared" si="7"/>
        <v>0</v>
      </c>
      <c r="U15" s="12"/>
      <c r="V15" s="12">
        <f t="shared" si="8"/>
        <v>0</v>
      </c>
      <c r="W15" s="12"/>
      <c r="X15" s="12">
        <f t="shared" si="9"/>
        <v>0</v>
      </c>
      <c r="Y15" s="12">
        <v>75</v>
      </c>
      <c r="Z15" s="12">
        <f t="shared" si="10"/>
        <v>8242033.0349999992</v>
      </c>
      <c r="AA15" s="13"/>
      <c r="AB15" s="12">
        <f t="shared" si="11"/>
        <v>0</v>
      </c>
      <c r="AC15" s="12"/>
      <c r="AD15" s="12">
        <f t="shared" si="12"/>
        <v>0</v>
      </c>
      <c r="AE15" s="12"/>
      <c r="AF15" s="12"/>
      <c r="AG15" s="12"/>
      <c r="AH15" s="12"/>
      <c r="AI15" s="12"/>
      <c r="AJ15" s="12"/>
      <c r="AK15" s="13"/>
      <c r="AL15" s="12"/>
      <c r="AM15" s="14">
        <f t="shared" si="13"/>
        <v>75</v>
      </c>
      <c r="AN15" s="15">
        <f t="shared" si="13"/>
        <v>8242033.0349999992</v>
      </c>
    </row>
    <row r="16" spans="1:40" s="16" customFormat="1" ht="15.75" x14ac:dyDescent="0.25">
      <c r="A16" s="22" t="s">
        <v>56</v>
      </c>
      <c r="B16" s="8" t="s">
        <v>57</v>
      </c>
      <c r="C16" s="9">
        <v>1.599</v>
      </c>
      <c r="D16" s="10">
        <v>150213</v>
      </c>
      <c r="E16" s="11">
        <v>0.3</v>
      </c>
      <c r="F16" s="10">
        <f t="shared" si="0"/>
        <v>177206.27609999999</v>
      </c>
      <c r="G16" s="19"/>
      <c r="H16" s="12">
        <f t="shared" si="1"/>
        <v>0</v>
      </c>
      <c r="I16" s="13">
        <f>102+20</f>
        <v>122</v>
      </c>
      <c r="J16" s="12">
        <f t="shared" si="2"/>
        <v>21619165.6842</v>
      </c>
      <c r="K16" s="12"/>
      <c r="L16" s="12">
        <f t="shared" si="3"/>
        <v>0</v>
      </c>
      <c r="M16" s="13"/>
      <c r="N16" s="12">
        <f t="shared" si="4"/>
        <v>0</v>
      </c>
      <c r="O16" s="12"/>
      <c r="P16" s="12">
        <f t="shared" si="5"/>
        <v>0</v>
      </c>
      <c r="Q16" s="13"/>
      <c r="R16" s="12">
        <f t="shared" si="6"/>
        <v>0</v>
      </c>
      <c r="S16" s="12"/>
      <c r="T16" s="12">
        <f t="shared" si="7"/>
        <v>0</v>
      </c>
      <c r="U16" s="12"/>
      <c r="V16" s="12">
        <f t="shared" si="8"/>
        <v>0</v>
      </c>
      <c r="W16" s="12"/>
      <c r="X16" s="12">
        <f t="shared" si="9"/>
        <v>0</v>
      </c>
      <c r="Y16" s="12"/>
      <c r="Z16" s="12">
        <f t="shared" si="10"/>
        <v>0</v>
      </c>
      <c r="AA16" s="13"/>
      <c r="AB16" s="12">
        <f t="shared" si="11"/>
        <v>0</v>
      </c>
      <c r="AC16" s="12"/>
      <c r="AD16" s="12">
        <f t="shared" si="12"/>
        <v>0</v>
      </c>
      <c r="AE16" s="12"/>
      <c r="AF16" s="12"/>
      <c r="AG16" s="12"/>
      <c r="AH16" s="12"/>
      <c r="AI16" s="12"/>
      <c r="AJ16" s="12"/>
      <c r="AK16" s="13"/>
      <c r="AL16" s="12"/>
      <c r="AM16" s="14">
        <f t="shared" si="13"/>
        <v>122</v>
      </c>
      <c r="AN16" s="15">
        <f t="shared" si="13"/>
        <v>21619165.6842</v>
      </c>
    </row>
    <row r="17" spans="1:40" s="16" customFormat="1" ht="15.75" x14ac:dyDescent="0.25">
      <c r="A17" s="23"/>
      <c r="B17" s="8" t="s">
        <v>58</v>
      </c>
      <c r="C17" s="9">
        <v>1.599</v>
      </c>
      <c r="D17" s="10">
        <v>231203</v>
      </c>
      <c r="E17" s="11">
        <v>0.15</v>
      </c>
      <c r="F17" s="10">
        <f t="shared" si="0"/>
        <v>251976.58955</v>
      </c>
      <c r="G17" s="19"/>
      <c r="H17" s="12">
        <f t="shared" si="1"/>
        <v>0</v>
      </c>
      <c r="I17" s="13"/>
      <c r="J17" s="12">
        <f t="shared" si="2"/>
        <v>0</v>
      </c>
      <c r="K17" s="12"/>
      <c r="L17" s="12">
        <f t="shared" si="3"/>
        <v>0</v>
      </c>
      <c r="M17" s="13"/>
      <c r="N17" s="12">
        <f t="shared" si="4"/>
        <v>0</v>
      </c>
      <c r="O17" s="12"/>
      <c r="P17" s="12">
        <f t="shared" si="5"/>
        <v>0</v>
      </c>
      <c r="Q17" s="13"/>
      <c r="R17" s="12">
        <f t="shared" si="6"/>
        <v>0</v>
      </c>
      <c r="S17" s="12"/>
      <c r="T17" s="12">
        <f t="shared" si="7"/>
        <v>0</v>
      </c>
      <c r="U17" s="12"/>
      <c r="V17" s="12">
        <f t="shared" si="8"/>
        <v>0</v>
      </c>
      <c r="W17" s="12"/>
      <c r="X17" s="12">
        <f t="shared" si="9"/>
        <v>0</v>
      </c>
      <c r="Y17" s="12"/>
      <c r="Z17" s="12">
        <f t="shared" si="10"/>
        <v>0</v>
      </c>
      <c r="AA17" s="13"/>
      <c r="AB17" s="12">
        <f t="shared" si="11"/>
        <v>0</v>
      </c>
      <c r="AC17" s="12"/>
      <c r="AD17" s="12">
        <f t="shared" si="12"/>
        <v>0</v>
      </c>
      <c r="AE17" s="12"/>
      <c r="AF17" s="12"/>
      <c r="AG17" s="12"/>
      <c r="AH17" s="12"/>
      <c r="AI17" s="12"/>
      <c r="AJ17" s="12"/>
      <c r="AK17" s="13"/>
      <c r="AL17" s="12"/>
      <c r="AM17" s="14">
        <f t="shared" si="13"/>
        <v>0</v>
      </c>
      <c r="AN17" s="15">
        <f t="shared" si="13"/>
        <v>0</v>
      </c>
    </row>
    <row r="18" spans="1:40" s="16" customFormat="1" ht="15.75" x14ac:dyDescent="0.25">
      <c r="A18" s="23"/>
      <c r="B18" s="8" t="s">
        <v>59</v>
      </c>
      <c r="C18" s="9">
        <v>1.599</v>
      </c>
      <c r="D18" s="10">
        <v>148419</v>
      </c>
      <c r="E18" s="11">
        <v>0.15</v>
      </c>
      <c r="F18" s="10">
        <f t="shared" si="0"/>
        <v>161754.44714999999</v>
      </c>
      <c r="G18" s="19"/>
      <c r="H18" s="12">
        <f t="shared" si="1"/>
        <v>0</v>
      </c>
      <c r="I18" s="13">
        <f>13+4</f>
        <v>17</v>
      </c>
      <c r="J18" s="12">
        <f t="shared" si="2"/>
        <v>2749825.6015499998</v>
      </c>
      <c r="K18" s="12"/>
      <c r="L18" s="12">
        <f t="shared" si="3"/>
        <v>0</v>
      </c>
      <c r="M18" s="13"/>
      <c r="N18" s="12">
        <f t="shared" si="4"/>
        <v>0</v>
      </c>
      <c r="O18" s="12"/>
      <c r="P18" s="12">
        <f t="shared" si="5"/>
        <v>0</v>
      </c>
      <c r="Q18" s="13"/>
      <c r="R18" s="12">
        <f t="shared" si="6"/>
        <v>0</v>
      </c>
      <c r="S18" s="12"/>
      <c r="T18" s="12">
        <f t="shared" si="7"/>
        <v>0</v>
      </c>
      <c r="U18" s="12"/>
      <c r="V18" s="12">
        <f t="shared" si="8"/>
        <v>0</v>
      </c>
      <c r="W18" s="12"/>
      <c r="X18" s="12">
        <f t="shared" si="9"/>
        <v>0</v>
      </c>
      <c r="Y18" s="12"/>
      <c r="Z18" s="12">
        <f t="shared" si="10"/>
        <v>0</v>
      </c>
      <c r="AA18" s="13"/>
      <c r="AB18" s="12">
        <f t="shared" si="11"/>
        <v>0</v>
      </c>
      <c r="AC18" s="12"/>
      <c r="AD18" s="12">
        <f t="shared" si="12"/>
        <v>0</v>
      </c>
      <c r="AE18" s="12"/>
      <c r="AF18" s="12"/>
      <c r="AG18" s="12"/>
      <c r="AH18" s="12"/>
      <c r="AI18" s="12"/>
      <c r="AJ18" s="12"/>
      <c r="AK18" s="13"/>
      <c r="AL18" s="12"/>
      <c r="AM18" s="14">
        <f t="shared" si="13"/>
        <v>17</v>
      </c>
      <c r="AN18" s="15">
        <f t="shared" si="13"/>
        <v>2749825.6015499998</v>
      </c>
    </row>
    <row r="19" spans="1:40" s="16" customFormat="1" ht="15.75" x14ac:dyDescent="0.25">
      <c r="A19" s="23"/>
      <c r="B19" s="8" t="s">
        <v>60</v>
      </c>
      <c r="C19" s="9">
        <v>1.599</v>
      </c>
      <c r="D19" s="10">
        <v>213346</v>
      </c>
      <c r="E19" s="11">
        <v>0.15</v>
      </c>
      <c r="F19" s="10">
        <f t="shared" si="0"/>
        <v>232515.13810000001</v>
      </c>
      <c r="G19" s="19"/>
      <c r="H19" s="12">
        <f t="shared" si="1"/>
        <v>0</v>
      </c>
      <c r="I19" s="13">
        <v>7</v>
      </c>
      <c r="J19" s="12">
        <f t="shared" si="2"/>
        <v>1627605.9667</v>
      </c>
      <c r="K19" s="12"/>
      <c r="L19" s="12">
        <f t="shared" si="3"/>
        <v>0</v>
      </c>
      <c r="M19" s="13"/>
      <c r="N19" s="12">
        <f t="shared" si="4"/>
        <v>0</v>
      </c>
      <c r="O19" s="12"/>
      <c r="P19" s="12">
        <f t="shared" si="5"/>
        <v>0</v>
      </c>
      <c r="Q19" s="13"/>
      <c r="R19" s="12">
        <f t="shared" si="6"/>
        <v>0</v>
      </c>
      <c r="S19" s="12"/>
      <c r="T19" s="12">
        <f t="shared" si="7"/>
        <v>0</v>
      </c>
      <c r="U19" s="12"/>
      <c r="V19" s="12">
        <f t="shared" si="8"/>
        <v>0</v>
      </c>
      <c r="W19" s="12"/>
      <c r="X19" s="12">
        <f t="shared" si="9"/>
        <v>0</v>
      </c>
      <c r="Y19" s="12"/>
      <c r="Z19" s="12">
        <f t="shared" si="10"/>
        <v>0</v>
      </c>
      <c r="AA19" s="13"/>
      <c r="AB19" s="12">
        <f t="shared" si="11"/>
        <v>0</v>
      </c>
      <c r="AC19" s="12"/>
      <c r="AD19" s="12">
        <f t="shared" si="12"/>
        <v>0</v>
      </c>
      <c r="AE19" s="12"/>
      <c r="AF19" s="12"/>
      <c r="AG19" s="12"/>
      <c r="AH19" s="12"/>
      <c r="AI19" s="12"/>
      <c r="AJ19" s="12"/>
      <c r="AK19" s="13"/>
      <c r="AL19" s="12"/>
      <c r="AM19" s="14">
        <f t="shared" si="13"/>
        <v>7</v>
      </c>
      <c r="AN19" s="15">
        <f t="shared" si="13"/>
        <v>1627605.9667</v>
      </c>
    </row>
    <row r="20" spans="1:40" s="16" customFormat="1" ht="15.75" x14ac:dyDescent="0.25">
      <c r="A20" s="23"/>
      <c r="B20" s="8" t="s">
        <v>61</v>
      </c>
      <c r="C20" s="9">
        <v>1.599</v>
      </c>
      <c r="D20" s="10">
        <v>268523</v>
      </c>
      <c r="E20" s="24">
        <v>0.3</v>
      </c>
      <c r="F20" s="10">
        <f t="shared" si="0"/>
        <v>316776.58309999999</v>
      </c>
      <c r="G20" s="19"/>
      <c r="H20" s="12">
        <f t="shared" si="1"/>
        <v>0</v>
      </c>
      <c r="I20" s="13">
        <v>83</v>
      </c>
      <c r="J20" s="12">
        <f t="shared" si="2"/>
        <v>26292456.397299998</v>
      </c>
      <c r="K20" s="12"/>
      <c r="L20" s="12">
        <f t="shared" si="3"/>
        <v>0</v>
      </c>
      <c r="M20" s="13"/>
      <c r="N20" s="12">
        <f t="shared" si="4"/>
        <v>0</v>
      </c>
      <c r="O20" s="12"/>
      <c r="P20" s="12">
        <f t="shared" si="5"/>
        <v>0</v>
      </c>
      <c r="Q20" s="13"/>
      <c r="R20" s="12">
        <f t="shared" si="6"/>
        <v>0</v>
      </c>
      <c r="S20" s="12"/>
      <c r="T20" s="12">
        <f t="shared" si="7"/>
        <v>0</v>
      </c>
      <c r="U20" s="12"/>
      <c r="V20" s="12">
        <f t="shared" si="8"/>
        <v>0</v>
      </c>
      <c r="W20" s="12"/>
      <c r="X20" s="12">
        <f t="shared" si="9"/>
        <v>0</v>
      </c>
      <c r="Y20" s="12"/>
      <c r="Z20" s="12">
        <f t="shared" si="10"/>
        <v>0</v>
      </c>
      <c r="AA20" s="13"/>
      <c r="AB20" s="12">
        <f t="shared" si="11"/>
        <v>0</v>
      </c>
      <c r="AC20" s="12"/>
      <c r="AD20" s="12">
        <f t="shared" si="12"/>
        <v>0</v>
      </c>
      <c r="AE20" s="12"/>
      <c r="AF20" s="12"/>
      <c r="AG20" s="12"/>
      <c r="AH20" s="12"/>
      <c r="AI20" s="12"/>
      <c r="AJ20" s="12"/>
      <c r="AK20" s="13"/>
      <c r="AL20" s="12"/>
      <c r="AM20" s="14">
        <f t="shared" si="13"/>
        <v>83</v>
      </c>
      <c r="AN20" s="15">
        <f t="shared" si="13"/>
        <v>26292456.397299998</v>
      </c>
    </row>
    <row r="21" spans="1:40" s="16" customFormat="1" ht="15.75" x14ac:dyDescent="0.25">
      <c r="A21" s="25"/>
      <c r="B21" s="8" t="s">
        <v>62</v>
      </c>
      <c r="C21" s="9">
        <v>1.599</v>
      </c>
      <c r="D21" s="10">
        <v>365395</v>
      </c>
      <c r="E21" s="24">
        <v>0.3</v>
      </c>
      <c r="F21" s="10">
        <f t="shared" si="0"/>
        <v>431056.48149999999</v>
      </c>
      <c r="G21" s="19"/>
      <c r="H21" s="12">
        <f t="shared" si="1"/>
        <v>0</v>
      </c>
      <c r="I21" s="13">
        <v>10</v>
      </c>
      <c r="J21" s="12">
        <f t="shared" si="2"/>
        <v>4310564.8149999995</v>
      </c>
      <c r="K21" s="12"/>
      <c r="L21" s="12">
        <f t="shared" si="3"/>
        <v>0</v>
      </c>
      <c r="M21" s="13"/>
      <c r="N21" s="12">
        <f t="shared" si="4"/>
        <v>0</v>
      </c>
      <c r="O21" s="12"/>
      <c r="P21" s="12">
        <f t="shared" si="5"/>
        <v>0</v>
      </c>
      <c r="Q21" s="13"/>
      <c r="R21" s="12">
        <f t="shared" si="6"/>
        <v>0</v>
      </c>
      <c r="S21" s="12"/>
      <c r="T21" s="12">
        <f t="shared" si="7"/>
        <v>0</v>
      </c>
      <c r="U21" s="12"/>
      <c r="V21" s="12">
        <f t="shared" si="8"/>
        <v>0</v>
      </c>
      <c r="W21" s="12"/>
      <c r="X21" s="12">
        <f t="shared" si="9"/>
        <v>0</v>
      </c>
      <c r="Y21" s="12"/>
      <c r="Z21" s="12">
        <f t="shared" si="10"/>
        <v>0</v>
      </c>
      <c r="AA21" s="13"/>
      <c r="AB21" s="12">
        <f t="shared" si="11"/>
        <v>0</v>
      </c>
      <c r="AC21" s="12"/>
      <c r="AD21" s="12">
        <f t="shared" si="12"/>
        <v>0</v>
      </c>
      <c r="AE21" s="12"/>
      <c r="AF21" s="12"/>
      <c r="AG21" s="12"/>
      <c r="AH21" s="12"/>
      <c r="AI21" s="12"/>
      <c r="AJ21" s="12"/>
      <c r="AK21" s="13"/>
      <c r="AL21" s="12"/>
      <c r="AM21" s="14">
        <f t="shared" si="13"/>
        <v>10</v>
      </c>
      <c r="AN21" s="15">
        <f t="shared" si="13"/>
        <v>4310564.8149999995</v>
      </c>
    </row>
    <row r="22" spans="1:40" s="16" customFormat="1" ht="15.75" x14ac:dyDescent="0.25">
      <c r="A22" s="7" t="s">
        <v>63</v>
      </c>
      <c r="B22" s="8" t="s">
        <v>64</v>
      </c>
      <c r="C22" s="9">
        <v>1.599</v>
      </c>
      <c r="D22" s="10">
        <v>232135</v>
      </c>
      <c r="E22" s="11">
        <v>0.15</v>
      </c>
      <c r="F22" s="10">
        <f t="shared" si="0"/>
        <v>252992.32975</v>
      </c>
      <c r="G22" s="19"/>
      <c r="H22" s="12">
        <f t="shared" si="1"/>
        <v>0</v>
      </c>
      <c r="I22" s="13"/>
      <c r="J22" s="12">
        <f t="shared" si="2"/>
        <v>0</v>
      </c>
      <c r="K22" s="12"/>
      <c r="L22" s="12">
        <f t="shared" si="3"/>
        <v>0</v>
      </c>
      <c r="M22" s="13">
        <v>30</v>
      </c>
      <c r="N22" s="12">
        <f t="shared" si="4"/>
        <v>7589769.8925000001</v>
      </c>
      <c r="O22" s="12"/>
      <c r="P22" s="12">
        <f t="shared" si="5"/>
        <v>0</v>
      </c>
      <c r="Q22" s="13"/>
      <c r="R22" s="12">
        <f t="shared" si="6"/>
        <v>0</v>
      </c>
      <c r="S22" s="12"/>
      <c r="T22" s="12">
        <f t="shared" si="7"/>
        <v>0</v>
      </c>
      <c r="U22" s="12"/>
      <c r="V22" s="12">
        <f t="shared" si="8"/>
        <v>0</v>
      </c>
      <c r="W22" s="12"/>
      <c r="X22" s="12">
        <f t="shared" si="9"/>
        <v>0</v>
      </c>
      <c r="Y22" s="12"/>
      <c r="Z22" s="12">
        <f t="shared" si="10"/>
        <v>0</v>
      </c>
      <c r="AA22" s="13"/>
      <c r="AB22" s="12">
        <f t="shared" si="11"/>
        <v>0</v>
      </c>
      <c r="AC22" s="12"/>
      <c r="AD22" s="12">
        <f t="shared" si="12"/>
        <v>0</v>
      </c>
      <c r="AE22" s="12"/>
      <c r="AF22" s="12"/>
      <c r="AG22" s="12"/>
      <c r="AH22" s="12"/>
      <c r="AI22" s="12"/>
      <c r="AJ22" s="12"/>
      <c r="AK22" s="13"/>
      <c r="AL22" s="12"/>
      <c r="AM22" s="14">
        <f t="shared" si="13"/>
        <v>30</v>
      </c>
      <c r="AN22" s="15">
        <f t="shared" si="13"/>
        <v>7589769.8925000001</v>
      </c>
    </row>
    <row r="23" spans="1:40" s="16" customFormat="1" ht="15.75" x14ac:dyDescent="0.25">
      <c r="A23" s="17"/>
      <c r="B23" s="8" t="s">
        <v>65</v>
      </c>
      <c r="C23" s="9">
        <v>1.599</v>
      </c>
      <c r="D23" s="10">
        <v>339463</v>
      </c>
      <c r="E23" s="11">
        <v>0.15</v>
      </c>
      <c r="F23" s="10">
        <f t="shared" si="0"/>
        <v>369963.75055</v>
      </c>
      <c r="G23" s="19"/>
      <c r="H23" s="12">
        <f t="shared" si="1"/>
        <v>0</v>
      </c>
      <c r="I23" s="13"/>
      <c r="J23" s="12">
        <f t="shared" si="2"/>
        <v>0</v>
      </c>
      <c r="K23" s="12"/>
      <c r="L23" s="12">
        <f t="shared" si="3"/>
        <v>0</v>
      </c>
      <c r="M23" s="13"/>
      <c r="N23" s="12">
        <f t="shared" si="4"/>
        <v>0</v>
      </c>
      <c r="O23" s="12"/>
      <c r="P23" s="12">
        <f t="shared" si="5"/>
        <v>0</v>
      </c>
      <c r="Q23" s="13"/>
      <c r="R23" s="12">
        <f t="shared" si="6"/>
        <v>0</v>
      </c>
      <c r="S23" s="12"/>
      <c r="T23" s="12">
        <f t="shared" si="7"/>
        <v>0</v>
      </c>
      <c r="U23" s="12"/>
      <c r="V23" s="12">
        <f t="shared" si="8"/>
        <v>0</v>
      </c>
      <c r="W23" s="12"/>
      <c r="X23" s="12">
        <f t="shared" si="9"/>
        <v>0</v>
      </c>
      <c r="Y23" s="12"/>
      <c r="Z23" s="12">
        <f t="shared" si="10"/>
        <v>0</v>
      </c>
      <c r="AA23" s="13"/>
      <c r="AB23" s="12">
        <f t="shared" si="11"/>
        <v>0</v>
      </c>
      <c r="AC23" s="12"/>
      <c r="AD23" s="12">
        <f t="shared" si="12"/>
        <v>0</v>
      </c>
      <c r="AE23" s="12"/>
      <c r="AF23" s="12"/>
      <c r="AG23" s="12"/>
      <c r="AH23" s="12"/>
      <c r="AI23" s="12"/>
      <c r="AJ23" s="12"/>
      <c r="AK23" s="13"/>
      <c r="AL23" s="12"/>
      <c r="AM23" s="14">
        <f t="shared" si="13"/>
        <v>0</v>
      </c>
      <c r="AN23" s="15">
        <f t="shared" si="13"/>
        <v>0</v>
      </c>
    </row>
    <row r="24" spans="1:40" s="16" customFormat="1" ht="15.75" x14ac:dyDescent="0.25">
      <c r="A24" s="7" t="s">
        <v>66</v>
      </c>
      <c r="B24" s="8" t="s">
        <v>67</v>
      </c>
      <c r="C24" s="9">
        <v>1.599</v>
      </c>
      <c r="D24" s="10">
        <v>117668</v>
      </c>
      <c r="E24" s="11">
        <v>0.3</v>
      </c>
      <c r="F24" s="10">
        <f t="shared" si="0"/>
        <v>138812.93959999998</v>
      </c>
      <c r="G24" s="13">
        <v>56</v>
      </c>
      <c r="H24" s="12">
        <f t="shared" si="1"/>
        <v>7773524.6175999995</v>
      </c>
      <c r="I24" s="13"/>
      <c r="J24" s="12">
        <f t="shared" si="2"/>
        <v>0</v>
      </c>
      <c r="K24" s="12"/>
      <c r="L24" s="12">
        <f t="shared" si="3"/>
        <v>0</v>
      </c>
      <c r="M24" s="13"/>
      <c r="N24" s="12">
        <f t="shared" si="4"/>
        <v>0</v>
      </c>
      <c r="O24" s="12">
        <v>100</v>
      </c>
      <c r="P24" s="12">
        <f t="shared" si="5"/>
        <v>13881293.959999999</v>
      </c>
      <c r="Q24" s="13"/>
      <c r="R24" s="12">
        <f t="shared" si="6"/>
        <v>0</v>
      </c>
      <c r="S24" s="12"/>
      <c r="T24" s="12">
        <f t="shared" si="7"/>
        <v>0</v>
      </c>
      <c r="U24" s="12"/>
      <c r="V24" s="12">
        <f t="shared" si="8"/>
        <v>0</v>
      </c>
      <c r="W24" s="12"/>
      <c r="X24" s="12">
        <f t="shared" si="9"/>
        <v>0</v>
      </c>
      <c r="Y24" s="12"/>
      <c r="Z24" s="12">
        <f t="shared" si="10"/>
        <v>0</v>
      </c>
      <c r="AA24" s="13">
        <v>15</v>
      </c>
      <c r="AB24" s="12">
        <f t="shared" si="11"/>
        <v>2082194.0939999998</v>
      </c>
      <c r="AC24" s="12"/>
      <c r="AD24" s="12">
        <f t="shared" si="12"/>
        <v>0</v>
      </c>
      <c r="AE24" s="12"/>
      <c r="AF24" s="12"/>
      <c r="AG24" s="12">
        <v>32</v>
      </c>
      <c r="AH24" s="12">
        <f>AG24*F24</f>
        <v>4442014.0671999995</v>
      </c>
      <c r="AI24" s="12"/>
      <c r="AJ24" s="12"/>
      <c r="AK24" s="13"/>
      <c r="AL24" s="12"/>
      <c r="AM24" s="14">
        <f t="shared" si="13"/>
        <v>203</v>
      </c>
      <c r="AN24" s="15">
        <f t="shared" si="13"/>
        <v>28179026.738799997</v>
      </c>
    </row>
    <row r="25" spans="1:40" s="16" customFormat="1" ht="15.75" x14ac:dyDescent="0.25">
      <c r="A25" s="26"/>
      <c r="B25" s="8" t="s">
        <v>68</v>
      </c>
      <c r="C25" s="9">
        <v>1.599</v>
      </c>
      <c r="D25" s="10">
        <v>123869</v>
      </c>
      <c r="E25" s="11">
        <v>0.3</v>
      </c>
      <c r="F25" s="10">
        <f t="shared" si="0"/>
        <v>146128.25930000001</v>
      </c>
      <c r="G25" s="13">
        <v>95</v>
      </c>
      <c r="H25" s="12">
        <f t="shared" si="1"/>
        <v>13882184.6335</v>
      </c>
      <c r="I25" s="13"/>
      <c r="J25" s="12">
        <f t="shared" si="2"/>
        <v>0</v>
      </c>
      <c r="K25" s="12">
        <v>10</v>
      </c>
      <c r="L25" s="12">
        <f t="shared" si="3"/>
        <v>1461282.5930000001</v>
      </c>
      <c r="M25" s="13"/>
      <c r="N25" s="12">
        <f t="shared" si="4"/>
        <v>0</v>
      </c>
      <c r="O25" s="12"/>
      <c r="P25" s="12">
        <f t="shared" si="5"/>
        <v>0</v>
      </c>
      <c r="Q25" s="13"/>
      <c r="R25" s="12">
        <f t="shared" si="6"/>
        <v>0</v>
      </c>
      <c r="S25" s="12"/>
      <c r="T25" s="12">
        <f t="shared" si="7"/>
        <v>0</v>
      </c>
      <c r="U25" s="12"/>
      <c r="V25" s="12">
        <f t="shared" si="8"/>
        <v>0</v>
      </c>
      <c r="W25" s="12"/>
      <c r="X25" s="12">
        <f t="shared" si="9"/>
        <v>0</v>
      </c>
      <c r="Y25" s="12"/>
      <c r="Z25" s="12">
        <f t="shared" si="10"/>
        <v>0</v>
      </c>
      <c r="AA25" s="13"/>
      <c r="AB25" s="12">
        <f t="shared" si="11"/>
        <v>0</v>
      </c>
      <c r="AC25" s="12"/>
      <c r="AD25" s="12">
        <f t="shared" si="12"/>
        <v>0</v>
      </c>
      <c r="AE25" s="12"/>
      <c r="AF25" s="12"/>
      <c r="AG25" s="12">
        <v>30</v>
      </c>
      <c r="AH25" s="12">
        <f>AG25*F25</f>
        <v>4383847.7790000001</v>
      </c>
      <c r="AI25" s="12"/>
      <c r="AJ25" s="12"/>
      <c r="AK25" s="13"/>
      <c r="AL25" s="12"/>
      <c r="AM25" s="14">
        <f t="shared" si="13"/>
        <v>135</v>
      </c>
      <c r="AN25" s="15">
        <f t="shared" si="13"/>
        <v>19727315.0055</v>
      </c>
    </row>
    <row r="26" spans="1:40" s="16" customFormat="1" ht="15.75" x14ac:dyDescent="0.25">
      <c r="A26" s="7" t="s">
        <v>69</v>
      </c>
      <c r="B26" s="8" t="s">
        <v>70</v>
      </c>
      <c r="C26" s="9">
        <v>1.599</v>
      </c>
      <c r="D26" s="10">
        <v>105185</v>
      </c>
      <c r="E26" s="11">
        <v>0.3</v>
      </c>
      <c r="F26" s="10">
        <f t="shared" si="0"/>
        <v>124086.7445</v>
      </c>
      <c r="G26" s="13">
        <v>16</v>
      </c>
      <c r="H26" s="12">
        <f t="shared" si="1"/>
        <v>1985387.912</v>
      </c>
      <c r="I26" s="13"/>
      <c r="J26" s="12">
        <f t="shared" si="2"/>
        <v>0</v>
      </c>
      <c r="K26" s="12"/>
      <c r="L26" s="12">
        <f t="shared" si="3"/>
        <v>0</v>
      </c>
      <c r="M26" s="13"/>
      <c r="N26" s="12">
        <f t="shared" si="4"/>
        <v>0</v>
      </c>
      <c r="O26" s="12"/>
      <c r="P26" s="12">
        <f t="shared" si="5"/>
        <v>0</v>
      </c>
      <c r="Q26" s="13"/>
      <c r="R26" s="12">
        <f t="shared" si="6"/>
        <v>0</v>
      </c>
      <c r="S26" s="12">
        <v>120</v>
      </c>
      <c r="T26" s="12">
        <f t="shared" si="7"/>
        <v>14890409.34</v>
      </c>
      <c r="U26" s="12"/>
      <c r="V26" s="12">
        <f t="shared" si="8"/>
        <v>0</v>
      </c>
      <c r="W26" s="12"/>
      <c r="X26" s="12">
        <f t="shared" si="9"/>
        <v>0</v>
      </c>
      <c r="Y26" s="12"/>
      <c r="Z26" s="12">
        <f t="shared" si="10"/>
        <v>0</v>
      </c>
      <c r="AA26" s="13"/>
      <c r="AB26" s="12">
        <f t="shared" si="11"/>
        <v>0</v>
      </c>
      <c r="AC26" s="12"/>
      <c r="AD26" s="12">
        <f t="shared" si="12"/>
        <v>0</v>
      </c>
      <c r="AE26" s="12"/>
      <c r="AF26" s="12"/>
      <c r="AG26" s="12"/>
      <c r="AH26" s="12"/>
      <c r="AI26" s="12"/>
      <c r="AJ26" s="12"/>
      <c r="AK26" s="13"/>
      <c r="AL26" s="12"/>
      <c r="AM26" s="14">
        <f t="shared" si="13"/>
        <v>136</v>
      </c>
      <c r="AN26" s="15">
        <f t="shared" si="13"/>
        <v>16875797.252</v>
      </c>
    </row>
    <row r="27" spans="1:40" s="16" customFormat="1" ht="15.75" x14ac:dyDescent="0.25">
      <c r="A27" s="17"/>
      <c r="B27" s="8" t="s">
        <v>71</v>
      </c>
      <c r="C27" s="9">
        <v>1.599</v>
      </c>
      <c r="D27" s="10">
        <v>62875</v>
      </c>
      <c r="E27" s="11">
        <v>0.3</v>
      </c>
      <c r="F27" s="10">
        <f t="shared" si="0"/>
        <v>74173.637499999997</v>
      </c>
      <c r="G27" s="13">
        <v>50</v>
      </c>
      <c r="H27" s="12">
        <f t="shared" si="1"/>
        <v>3708681.875</v>
      </c>
      <c r="I27" s="13"/>
      <c r="J27" s="12">
        <f t="shared" si="2"/>
        <v>0</v>
      </c>
      <c r="K27" s="12"/>
      <c r="L27" s="12">
        <f t="shared" si="3"/>
        <v>0</v>
      </c>
      <c r="M27" s="13"/>
      <c r="N27" s="12">
        <f t="shared" si="4"/>
        <v>0</v>
      </c>
      <c r="O27" s="12"/>
      <c r="P27" s="12">
        <f t="shared" si="5"/>
        <v>0</v>
      </c>
      <c r="Q27" s="13"/>
      <c r="R27" s="12">
        <f t="shared" si="6"/>
        <v>0</v>
      </c>
      <c r="S27" s="12">
        <v>30</v>
      </c>
      <c r="T27" s="12">
        <f t="shared" si="7"/>
        <v>2225209.125</v>
      </c>
      <c r="U27" s="12"/>
      <c r="V27" s="12">
        <f t="shared" si="8"/>
        <v>0</v>
      </c>
      <c r="W27" s="12">
        <v>5</v>
      </c>
      <c r="X27" s="12">
        <f t="shared" si="9"/>
        <v>370868.1875</v>
      </c>
      <c r="Y27" s="12"/>
      <c r="Z27" s="12">
        <f t="shared" si="10"/>
        <v>0</v>
      </c>
      <c r="AA27" s="13"/>
      <c r="AB27" s="12">
        <f t="shared" si="11"/>
        <v>0</v>
      </c>
      <c r="AC27" s="12"/>
      <c r="AD27" s="12">
        <f t="shared" si="12"/>
        <v>0</v>
      </c>
      <c r="AE27" s="12"/>
      <c r="AF27" s="12"/>
      <c r="AG27" s="12"/>
      <c r="AH27" s="12"/>
      <c r="AI27" s="12"/>
      <c r="AJ27" s="12"/>
      <c r="AK27" s="13"/>
      <c r="AL27" s="12"/>
      <c r="AM27" s="14">
        <f t="shared" si="13"/>
        <v>85</v>
      </c>
      <c r="AN27" s="15">
        <f t="shared" si="13"/>
        <v>6304759.1875</v>
      </c>
    </row>
    <row r="28" spans="1:40" s="16" customFormat="1" ht="15.75" x14ac:dyDescent="0.25">
      <c r="A28" s="22" t="s">
        <v>72</v>
      </c>
      <c r="B28" s="8" t="s">
        <v>73</v>
      </c>
      <c r="C28" s="9">
        <v>1.599</v>
      </c>
      <c r="D28" s="10">
        <v>65790</v>
      </c>
      <c r="E28" s="11">
        <v>0.3</v>
      </c>
      <c r="F28" s="10">
        <f t="shared" si="0"/>
        <v>77612.463000000003</v>
      </c>
      <c r="G28" s="19"/>
      <c r="H28" s="12">
        <f t="shared" si="1"/>
        <v>0</v>
      </c>
      <c r="I28" s="13"/>
      <c r="J28" s="12">
        <f t="shared" si="2"/>
        <v>0</v>
      </c>
      <c r="K28" s="12"/>
      <c r="L28" s="12">
        <f t="shared" si="3"/>
        <v>0</v>
      </c>
      <c r="M28" s="13"/>
      <c r="N28" s="12">
        <f t="shared" si="4"/>
        <v>0</v>
      </c>
      <c r="O28" s="12"/>
      <c r="P28" s="12">
        <f t="shared" si="5"/>
        <v>0</v>
      </c>
      <c r="Q28" s="13"/>
      <c r="R28" s="12">
        <f t="shared" si="6"/>
        <v>0</v>
      </c>
      <c r="S28" s="12"/>
      <c r="T28" s="12">
        <f t="shared" si="7"/>
        <v>0</v>
      </c>
      <c r="U28" s="12">
        <v>716</v>
      </c>
      <c r="V28" s="12">
        <f t="shared" si="8"/>
        <v>55570523.508000001</v>
      </c>
      <c r="W28" s="12"/>
      <c r="X28" s="12">
        <f t="shared" si="9"/>
        <v>0</v>
      </c>
      <c r="Y28" s="12"/>
      <c r="Z28" s="12">
        <f t="shared" si="10"/>
        <v>0</v>
      </c>
      <c r="AA28" s="13">
        <v>79</v>
      </c>
      <c r="AB28" s="12">
        <f t="shared" si="11"/>
        <v>6131384.5770000005</v>
      </c>
      <c r="AC28" s="12"/>
      <c r="AD28" s="12">
        <f t="shared" si="12"/>
        <v>0</v>
      </c>
      <c r="AE28" s="12"/>
      <c r="AF28" s="12"/>
      <c r="AG28" s="12"/>
      <c r="AH28" s="12"/>
      <c r="AI28" s="12"/>
      <c r="AJ28" s="12"/>
      <c r="AK28" s="13"/>
      <c r="AL28" s="12"/>
      <c r="AM28" s="14">
        <f t="shared" si="13"/>
        <v>795</v>
      </c>
      <c r="AN28" s="15">
        <f t="shared" si="13"/>
        <v>61701908.085000001</v>
      </c>
    </row>
    <row r="29" spans="1:40" s="16" customFormat="1" ht="15.75" x14ac:dyDescent="0.25">
      <c r="A29" s="25"/>
      <c r="B29" s="8" t="s">
        <v>74</v>
      </c>
      <c r="C29" s="9">
        <v>1.599</v>
      </c>
      <c r="D29" s="10">
        <v>80923</v>
      </c>
      <c r="E29" s="11">
        <v>0.3</v>
      </c>
      <c r="F29" s="10">
        <f t="shared" si="0"/>
        <v>95464.863100000002</v>
      </c>
      <c r="G29" s="19"/>
      <c r="H29" s="12">
        <f t="shared" si="1"/>
        <v>0</v>
      </c>
      <c r="I29" s="13"/>
      <c r="J29" s="12">
        <f t="shared" si="2"/>
        <v>0</v>
      </c>
      <c r="K29" s="12"/>
      <c r="L29" s="12">
        <f t="shared" si="3"/>
        <v>0</v>
      </c>
      <c r="M29" s="13"/>
      <c r="N29" s="12">
        <f t="shared" si="4"/>
        <v>0</v>
      </c>
      <c r="O29" s="12"/>
      <c r="P29" s="12">
        <f t="shared" si="5"/>
        <v>0</v>
      </c>
      <c r="Q29" s="13"/>
      <c r="R29" s="12">
        <f t="shared" si="6"/>
        <v>0</v>
      </c>
      <c r="S29" s="12"/>
      <c r="T29" s="12">
        <f t="shared" si="7"/>
        <v>0</v>
      </c>
      <c r="U29" s="12">
        <v>4</v>
      </c>
      <c r="V29" s="12">
        <f t="shared" si="8"/>
        <v>381859.45240000001</v>
      </c>
      <c r="W29" s="12"/>
      <c r="X29" s="12">
        <f t="shared" si="9"/>
        <v>0</v>
      </c>
      <c r="Y29" s="12"/>
      <c r="Z29" s="12">
        <f t="shared" si="10"/>
        <v>0</v>
      </c>
      <c r="AA29" s="13"/>
      <c r="AB29" s="12">
        <f t="shared" si="11"/>
        <v>0</v>
      </c>
      <c r="AC29" s="12"/>
      <c r="AD29" s="12">
        <f t="shared" si="12"/>
        <v>0</v>
      </c>
      <c r="AE29" s="12"/>
      <c r="AF29" s="12"/>
      <c r="AG29" s="12"/>
      <c r="AH29" s="12"/>
      <c r="AI29" s="12"/>
      <c r="AJ29" s="12"/>
      <c r="AK29" s="13"/>
      <c r="AL29" s="12"/>
      <c r="AM29" s="14">
        <f t="shared" si="13"/>
        <v>4</v>
      </c>
      <c r="AN29" s="15">
        <f t="shared" si="13"/>
        <v>381859.45240000001</v>
      </c>
    </row>
    <row r="30" spans="1:40" s="16" customFormat="1" ht="15.75" x14ac:dyDescent="0.25">
      <c r="A30" s="22" t="s">
        <v>75</v>
      </c>
      <c r="B30" s="8" t="s">
        <v>76</v>
      </c>
      <c r="C30" s="9">
        <v>1.599</v>
      </c>
      <c r="D30" s="10">
        <v>76001</v>
      </c>
      <c r="E30" s="11">
        <v>0.3</v>
      </c>
      <c r="F30" s="10">
        <f t="shared" si="0"/>
        <v>89658.379700000005</v>
      </c>
      <c r="G30" s="19"/>
      <c r="H30" s="12">
        <f t="shared" si="1"/>
        <v>0</v>
      </c>
      <c r="I30" s="13"/>
      <c r="J30" s="12">
        <f t="shared" si="2"/>
        <v>0</v>
      </c>
      <c r="K30" s="12">
        <v>2</v>
      </c>
      <c r="L30" s="12">
        <f t="shared" si="3"/>
        <v>179316.75940000001</v>
      </c>
      <c r="M30" s="13"/>
      <c r="N30" s="12">
        <f t="shared" si="4"/>
        <v>0</v>
      </c>
      <c r="O30" s="12"/>
      <c r="P30" s="12">
        <f t="shared" si="5"/>
        <v>0</v>
      </c>
      <c r="Q30" s="13"/>
      <c r="R30" s="12">
        <f t="shared" si="6"/>
        <v>0</v>
      </c>
      <c r="S30" s="12"/>
      <c r="T30" s="12">
        <f t="shared" si="7"/>
        <v>0</v>
      </c>
      <c r="U30" s="12"/>
      <c r="V30" s="12">
        <f t="shared" si="8"/>
        <v>0</v>
      </c>
      <c r="W30" s="12"/>
      <c r="X30" s="12">
        <f t="shared" si="9"/>
        <v>0</v>
      </c>
      <c r="Y30" s="12"/>
      <c r="Z30" s="12">
        <f t="shared" si="10"/>
        <v>0</v>
      </c>
      <c r="AA30" s="13"/>
      <c r="AB30" s="12">
        <f t="shared" si="11"/>
        <v>0</v>
      </c>
      <c r="AC30" s="12"/>
      <c r="AD30" s="12">
        <f t="shared" si="12"/>
        <v>0</v>
      </c>
      <c r="AE30" s="12"/>
      <c r="AF30" s="12"/>
      <c r="AG30" s="12"/>
      <c r="AH30" s="12"/>
      <c r="AI30" s="12"/>
      <c r="AJ30" s="12"/>
      <c r="AK30" s="13"/>
      <c r="AL30" s="12"/>
      <c r="AM30" s="14">
        <f t="shared" si="13"/>
        <v>2</v>
      </c>
      <c r="AN30" s="15">
        <f t="shared" si="13"/>
        <v>179316.75940000001</v>
      </c>
    </row>
    <row r="31" spans="1:40" s="16" customFormat="1" ht="15.75" x14ac:dyDescent="0.25">
      <c r="A31" s="23"/>
      <c r="B31" s="8" t="s">
        <v>77</v>
      </c>
      <c r="C31" s="9">
        <v>1.599</v>
      </c>
      <c r="D31" s="10">
        <v>160255</v>
      </c>
      <c r="E31" s="11">
        <v>0.15</v>
      </c>
      <c r="F31" s="10">
        <f t="shared" si="0"/>
        <v>174653.91175</v>
      </c>
      <c r="G31" s="19"/>
      <c r="H31" s="12">
        <f t="shared" si="1"/>
        <v>0</v>
      </c>
      <c r="I31" s="13"/>
      <c r="J31" s="12">
        <f t="shared" si="2"/>
        <v>0</v>
      </c>
      <c r="K31" s="12">
        <v>1</v>
      </c>
      <c r="L31" s="12">
        <f t="shared" si="3"/>
        <v>174653.91175</v>
      </c>
      <c r="M31" s="13"/>
      <c r="N31" s="12">
        <f t="shared" si="4"/>
        <v>0</v>
      </c>
      <c r="O31" s="12"/>
      <c r="P31" s="12">
        <f t="shared" si="5"/>
        <v>0</v>
      </c>
      <c r="Q31" s="13"/>
      <c r="R31" s="12">
        <f t="shared" si="6"/>
        <v>0</v>
      </c>
      <c r="S31" s="12"/>
      <c r="T31" s="12">
        <f t="shared" si="7"/>
        <v>0</v>
      </c>
      <c r="U31" s="12"/>
      <c r="V31" s="12">
        <f t="shared" si="8"/>
        <v>0</v>
      </c>
      <c r="W31" s="12"/>
      <c r="X31" s="12">
        <f t="shared" si="9"/>
        <v>0</v>
      </c>
      <c r="Y31" s="12"/>
      <c r="Z31" s="12">
        <f t="shared" si="10"/>
        <v>0</v>
      </c>
      <c r="AA31" s="13"/>
      <c r="AB31" s="12">
        <f t="shared" si="11"/>
        <v>0</v>
      </c>
      <c r="AC31" s="12"/>
      <c r="AD31" s="12">
        <f t="shared" si="12"/>
        <v>0</v>
      </c>
      <c r="AE31" s="12"/>
      <c r="AF31" s="12"/>
      <c r="AG31" s="12"/>
      <c r="AH31" s="12"/>
      <c r="AI31" s="12"/>
      <c r="AJ31" s="12"/>
      <c r="AK31" s="13"/>
      <c r="AL31" s="12"/>
      <c r="AM31" s="14">
        <f t="shared" si="13"/>
        <v>1</v>
      </c>
      <c r="AN31" s="15">
        <f t="shared" si="13"/>
        <v>174653.91175</v>
      </c>
    </row>
    <row r="32" spans="1:40" s="16" customFormat="1" ht="15.75" x14ac:dyDescent="0.25">
      <c r="A32" s="25"/>
      <c r="B32" s="8" t="s">
        <v>78</v>
      </c>
      <c r="C32" s="9">
        <v>1.599</v>
      </c>
      <c r="D32" s="10">
        <v>90715</v>
      </c>
      <c r="E32" s="11">
        <v>0.3</v>
      </c>
      <c r="F32" s="10">
        <f t="shared" si="0"/>
        <v>107016.4855</v>
      </c>
      <c r="G32" s="19"/>
      <c r="H32" s="12">
        <f t="shared" si="1"/>
        <v>0</v>
      </c>
      <c r="I32" s="13"/>
      <c r="J32" s="12">
        <f t="shared" si="2"/>
        <v>0</v>
      </c>
      <c r="K32" s="12"/>
      <c r="L32" s="12">
        <f t="shared" si="3"/>
        <v>0</v>
      </c>
      <c r="M32" s="13"/>
      <c r="N32" s="12">
        <f t="shared" si="4"/>
        <v>0</v>
      </c>
      <c r="O32" s="12"/>
      <c r="P32" s="12">
        <f t="shared" si="5"/>
        <v>0</v>
      </c>
      <c r="Q32" s="13"/>
      <c r="R32" s="12">
        <f t="shared" si="6"/>
        <v>0</v>
      </c>
      <c r="S32" s="12"/>
      <c r="T32" s="12">
        <f t="shared" si="7"/>
        <v>0</v>
      </c>
      <c r="U32" s="12"/>
      <c r="V32" s="12">
        <f t="shared" si="8"/>
        <v>0</v>
      </c>
      <c r="W32" s="12"/>
      <c r="X32" s="12">
        <f t="shared" si="9"/>
        <v>0</v>
      </c>
      <c r="Y32" s="12"/>
      <c r="Z32" s="12">
        <f t="shared" si="10"/>
        <v>0</v>
      </c>
      <c r="AA32" s="13"/>
      <c r="AB32" s="12">
        <f t="shared" si="11"/>
        <v>0</v>
      </c>
      <c r="AC32" s="12"/>
      <c r="AD32" s="12">
        <f t="shared" si="12"/>
        <v>0</v>
      </c>
      <c r="AE32" s="12"/>
      <c r="AF32" s="12"/>
      <c r="AG32" s="12"/>
      <c r="AH32" s="12"/>
      <c r="AI32" s="12"/>
      <c r="AJ32" s="12"/>
      <c r="AK32" s="13"/>
      <c r="AL32" s="12"/>
      <c r="AM32" s="14">
        <f t="shared" si="13"/>
        <v>0</v>
      </c>
      <c r="AN32" s="15">
        <f t="shared" si="13"/>
        <v>0</v>
      </c>
    </row>
    <row r="33" spans="1:40" s="16" customFormat="1" ht="15.75" x14ac:dyDescent="0.25">
      <c r="A33" s="21" t="s">
        <v>79</v>
      </c>
      <c r="B33" s="8" t="s">
        <v>80</v>
      </c>
      <c r="C33" s="9">
        <v>1.599</v>
      </c>
      <c r="D33" s="10">
        <v>121359</v>
      </c>
      <c r="E33" s="11">
        <v>0.3</v>
      </c>
      <c r="F33" s="10">
        <f t="shared" si="0"/>
        <v>143167.21229999998</v>
      </c>
      <c r="G33" s="19">
        <v>200</v>
      </c>
      <c r="H33" s="12">
        <f t="shared" si="1"/>
        <v>28633442.459999997</v>
      </c>
      <c r="I33" s="13"/>
      <c r="J33" s="12">
        <f t="shared" si="2"/>
        <v>0</v>
      </c>
      <c r="K33" s="12"/>
      <c r="L33" s="12">
        <f t="shared" si="3"/>
        <v>0</v>
      </c>
      <c r="M33" s="13"/>
      <c r="N33" s="12">
        <f t="shared" si="4"/>
        <v>0</v>
      </c>
      <c r="O33" s="12"/>
      <c r="P33" s="12">
        <f t="shared" si="5"/>
        <v>0</v>
      </c>
      <c r="Q33" s="13"/>
      <c r="R33" s="12">
        <f t="shared" si="6"/>
        <v>0</v>
      </c>
      <c r="S33" s="12"/>
      <c r="T33" s="12">
        <f t="shared" si="7"/>
        <v>0</v>
      </c>
      <c r="U33" s="12"/>
      <c r="V33" s="12">
        <f t="shared" si="8"/>
        <v>0</v>
      </c>
      <c r="W33" s="12"/>
      <c r="X33" s="12">
        <f t="shared" si="9"/>
        <v>0</v>
      </c>
      <c r="Y33" s="12"/>
      <c r="Z33" s="12">
        <f t="shared" si="10"/>
        <v>0</v>
      </c>
      <c r="AA33" s="13"/>
      <c r="AB33" s="12">
        <f t="shared" si="11"/>
        <v>0</v>
      </c>
      <c r="AC33" s="12"/>
      <c r="AD33" s="12">
        <f t="shared" si="12"/>
        <v>0</v>
      </c>
      <c r="AE33" s="12"/>
      <c r="AF33" s="12"/>
      <c r="AG33" s="12"/>
      <c r="AH33" s="12"/>
      <c r="AI33" s="12"/>
      <c r="AJ33" s="12"/>
      <c r="AK33" s="13"/>
      <c r="AL33" s="12"/>
      <c r="AM33" s="14">
        <f t="shared" si="13"/>
        <v>200</v>
      </c>
      <c r="AN33" s="15">
        <f t="shared" si="13"/>
        <v>28633442.459999997</v>
      </c>
    </row>
    <row r="34" spans="1:40" s="16" customFormat="1" ht="15.75" customHeight="1" x14ac:dyDescent="0.25">
      <c r="A34" s="27" t="s">
        <v>81</v>
      </c>
      <c r="B34" s="8" t="s">
        <v>82</v>
      </c>
      <c r="C34" s="9">
        <v>1.599</v>
      </c>
      <c r="D34" s="10">
        <v>160506</v>
      </c>
      <c r="E34" s="11">
        <v>0.15</v>
      </c>
      <c r="F34" s="10">
        <f t="shared" si="0"/>
        <v>174927.46410000001</v>
      </c>
      <c r="G34" s="19">
        <v>37</v>
      </c>
      <c r="H34" s="12">
        <f t="shared" si="1"/>
        <v>6472316.1717000008</v>
      </c>
      <c r="I34" s="13">
        <v>425</v>
      </c>
      <c r="J34" s="12">
        <f t="shared" si="2"/>
        <v>74344172.242500007</v>
      </c>
      <c r="K34" s="12"/>
      <c r="L34" s="12">
        <f t="shared" si="3"/>
        <v>0</v>
      </c>
      <c r="M34" s="13"/>
      <c r="N34" s="12">
        <f t="shared" si="4"/>
        <v>0</v>
      </c>
      <c r="O34" s="12"/>
      <c r="P34" s="12">
        <f t="shared" si="5"/>
        <v>0</v>
      </c>
      <c r="Q34" s="13">
        <v>1</v>
      </c>
      <c r="R34" s="12">
        <f t="shared" si="6"/>
        <v>174927.46410000001</v>
      </c>
      <c r="S34" s="12"/>
      <c r="T34" s="12">
        <f t="shared" si="7"/>
        <v>0</v>
      </c>
      <c r="U34" s="12"/>
      <c r="V34" s="12">
        <f t="shared" si="8"/>
        <v>0</v>
      </c>
      <c r="W34" s="12"/>
      <c r="X34" s="12">
        <f t="shared" si="9"/>
        <v>0</v>
      </c>
      <c r="Y34" s="12"/>
      <c r="Z34" s="12">
        <f t="shared" si="10"/>
        <v>0</v>
      </c>
      <c r="AA34" s="13"/>
      <c r="AB34" s="12">
        <f t="shared" si="11"/>
        <v>0</v>
      </c>
      <c r="AC34" s="12">
        <v>12</v>
      </c>
      <c r="AD34" s="12">
        <f t="shared" si="12"/>
        <v>2099129.5692000003</v>
      </c>
      <c r="AE34" s="12"/>
      <c r="AF34" s="12"/>
      <c r="AG34" s="12"/>
      <c r="AH34" s="12"/>
      <c r="AI34" s="12"/>
      <c r="AJ34" s="12"/>
      <c r="AK34" s="13">
        <v>12</v>
      </c>
      <c r="AL34" s="12">
        <f t="shared" ref="AL34:AL39" si="14">AK34*F34</f>
        <v>2099129.5692000003</v>
      </c>
      <c r="AM34" s="14">
        <f t="shared" si="13"/>
        <v>487</v>
      </c>
      <c r="AN34" s="15">
        <f t="shared" si="13"/>
        <v>85189675.0167</v>
      </c>
    </row>
    <row r="35" spans="1:40" s="16" customFormat="1" ht="15.75" x14ac:dyDescent="0.25">
      <c r="A35" s="28"/>
      <c r="B35" s="8" t="s">
        <v>83</v>
      </c>
      <c r="C35" s="9">
        <v>1.599</v>
      </c>
      <c r="D35" s="10">
        <v>220696</v>
      </c>
      <c r="E35" s="11">
        <v>0.15</v>
      </c>
      <c r="F35" s="10">
        <f t="shared" si="0"/>
        <v>240525.5356</v>
      </c>
      <c r="G35" s="19">
        <v>10</v>
      </c>
      <c r="H35" s="12">
        <f t="shared" si="1"/>
        <v>2405255.3560000001</v>
      </c>
      <c r="I35" s="13">
        <v>142</v>
      </c>
      <c r="J35" s="12">
        <f t="shared" si="2"/>
        <v>34154626.055200003</v>
      </c>
      <c r="K35" s="12"/>
      <c r="L35" s="12">
        <f t="shared" si="3"/>
        <v>0</v>
      </c>
      <c r="M35" s="13"/>
      <c r="N35" s="12">
        <f t="shared" si="4"/>
        <v>0</v>
      </c>
      <c r="O35" s="12"/>
      <c r="P35" s="12">
        <f t="shared" si="5"/>
        <v>0</v>
      </c>
      <c r="Q35" s="13">
        <v>1</v>
      </c>
      <c r="R35" s="12">
        <f t="shared" si="6"/>
        <v>240525.5356</v>
      </c>
      <c r="S35" s="12"/>
      <c r="T35" s="12">
        <f t="shared" si="7"/>
        <v>0</v>
      </c>
      <c r="U35" s="12"/>
      <c r="V35" s="12">
        <f t="shared" si="8"/>
        <v>0</v>
      </c>
      <c r="W35" s="12"/>
      <c r="X35" s="12">
        <f t="shared" si="9"/>
        <v>0</v>
      </c>
      <c r="Y35" s="12"/>
      <c r="Z35" s="12">
        <f t="shared" si="10"/>
        <v>0</v>
      </c>
      <c r="AA35" s="13"/>
      <c r="AB35" s="12">
        <f t="shared" si="11"/>
        <v>0</v>
      </c>
      <c r="AC35" s="12">
        <v>20</v>
      </c>
      <c r="AD35" s="12">
        <f t="shared" si="12"/>
        <v>4810510.7120000003</v>
      </c>
      <c r="AE35" s="12"/>
      <c r="AF35" s="12"/>
      <c r="AG35" s="12"/>
      <c r="AH35" s="12"/>
      <c r="AI35" s="12"/>
      <c r="AJ35" s="12"/>
      <c r="AK35" s="13">
        <v>25</v>
      </c>
      <c r="AL35" s="12">
        <f t="shared" si="14"/>
        <v>6013138.3899999997</v>
      </c>
      <c r="AM35" s="14">
        <f t="shared" si="13"/>
        <v>198</v>
      </c>
      <c r="AN35" s="15">
        <f t="shared" si="13"/>
        <v>47624056.048799999</v>
      </c>
    </row>
    <row r="36" spans="1:40" s="16" customFormat="1" ht="15.75" x14ac:dyDescent="0.25">
      <c r="A36" s="28"/>
      <c r="B36" s="8" t="s">
        <v>84</v>
      </c>
      <c r="C36" s="9">
        <v>1.599</v>
      </c>
      <c r="D36" s="10">
        <v>280886</v>
      </c>
      <c r="E36" s="24">
        <v>0.15</v>
      </c>
      <c r="F36" s="10">
        <f t="shared" si="0"/>
        <v>306123.60710000002</v>
      </c>
      <c r="G36" s="13">
        <v>7</v>
      </c>
      <c r="H36" s="12">
        <f t="shared" si="1"/>
        <v>2142865.2497</v>
      </c>
      <c r="I36" s="13">
        <v>34</v>
      </c>
      <c r="J36" s="12">
        <f t="shared" si="2"/>
        <v>10408202.6414</v>
      </c>
      <c r="K36" s="12"/>
      <c r="L36" s="12">
        <f t="shared" si="3"/>
        <v>0</v>
      </c>
      <c r="M36" s="13"/>
      <c r="N36" s="12">
        <f t="shared" si="4"/>
        <v>0</v>
      </c>
      <c r="O36" s="12"/>
      <c r="P36" s="12">
        <f t="shared" si="5"/>
        <v>0</v>
      </c>
      <c r="Q36" s="13">
        <v>1</v>
      </c>
      <c r="R36" s="12">
        <f t="shared" si="6"/>
        <v>306123.60710000002</v>
      </c>
      <c r="S36" s="12"/>
      <c r="T36" s="12">
        <f t="shared" si="7"/>
        <v>0</v>
      </c>
      <c r="U36" s="12"/>
      <c r="V36" s="12">
        <f t="shared" si="8"/>
        <v>0</v>
      </c>
      <c r="W36" s="12"/>
      <c r="X36" s="12">
        <f t="shared" si="9"/>
        <v>0</v>
      </c>
      <c r="Y36" s="12"/>
      <c r="Z36" s="12">
        <f t="shared" si="10"/>
        <v>0</v>
      </c>
      <c r="AA36" s="13"/>
      <c r="AB36" s="12">
        <f t="shared" si="11"/>
        <v>0</v>
      </c>
      <c r="AC36" s="12">
        <v>5</v>
      </c>
      <c r="AD36" s="12">
        <f t="shared" si="12"/>
        <v>1530618.0355000002</v>
      </c>
      <c r="AE36" s="12"/>
      <c r="AF36" s="12"/>
      <c r="AG36" s="12"/>
      <c r="AH36" s="12"/>
      <c r="AI36" s="12"/>
      <c r="AJ36" s="12"/>
      <c r="AK36" s="13">
        <v>12</v>
      </c>
      <c r="AL36" s="12">
        <f t="shared" si="14"/>
        <v>3673483.2852000003</v>
      </c>
      <c r="AM36" s="14">
        <f t="shared" si="13"/>
        <v>59</v>
      </c>
      <c r="AN36" s="15">
        <f t="shared" si="13"/>
        <v>18061292.8189</v>
      </c>
    </row>
    <row r="37" spans="1:40" s="16" customFormat="1" ht="15.75" x14ac:dyDescent="0.25">
      <c r="A37" s="28"/>
      <c r="B37" s="8" t="s">
        <v>85</v>
      </c>
      <c r="C37" s="9">
        <v>1.599</v>
      </c>
      <c r="D37" s="10">
        <v>143251</v>
      </c>
      <c r="E37" s="24">
        <v>0.15</v>
      </c>
      <c r="F37" s="10">
        <f t="shared" si="0"/>
        <v>156122.10235</v>
      </c>
      <c r="G37" s="13">
        <v>76</v>
      </c>
      <c r="H37" s="12">
        <f t="shared" si="1"/>
        <v>11865279.7786</v>
      </c>
      <c r="I37" s="13">
        <v>164</v>
      </c>
      <c r="J37" s="12">
        <f t="shared" si="2"/>
        <v>25604024.785399999</v>
      </c>
      <c r="K37" s="12"/>
      <c r="L37" s="12">
        <f t="shared" si="3"/>
        <v>0</v>
      </c>
      <c r="M37" s="13"/>
      <c r="N37" s="12">
        <f t="shared" si="4"/>
        <v>0</v>
      </c>
      <c r="O37" s="12"/>
      <c r="P37" s="12">
        <f t="shared" si="5"/>
        <v>0</v>
      </c>
      <c r="Q37" s="29">
        <v>3</v>
      </c>
      <c r="R37" s="12">
        <f t="shared" si="6"/>
        <v>468366.30705</v>
      </c>
      <c r="S37" s="12"/>
      <c r="T37" s="12">
        <f t="shared" si="7"/>
        <v>0</v>
      </c>
      <c r="U37" s="12"/>
      <c r="V37" s="12">
        <f t="shared" si="8"/>
        <v>0</v>
      </c>
      <c r="W37" s="12"/>
      <c r="X37" s="12">
        <f t="shared" si="9"/>
        <v>0</v>
      </c>
      <c r="Y37" s="12"/>
      <c r="Z37" s="12">
        <f t="shared" si="10"/>
        <v>0</v>
      </c>
      <c r="AA37" s="13"/>
      <c r="AB37" s="12">
        <f t="shared" si="11"/>
        <v>0</v>
      </c>
      <c r="AC37" s="12">
        <v>68</v>
      </c>
      <c r="AD37" s="12">
        <f t="shared" si="12"/>
        <v>10616302.959799999</v>
      </c>
      <c r="AE37" s="12"/>
      <c r="AF37" s="12"/>
      <c r="AG37" s="12"/>
      <c r="AH37" s="12"/>
      <c r="AI37" s="12"/>
      <c r="AJ37" s="12"/>
      <c r="AK37" s="13">
        <v>15</v>
      </c>
      <c r="AL37" s="12">
        <f t="shared" si="14"/>
        <v>2341831.5352500002</v>
      </c>
      <c r="AM37" s="14">
        <f t="shared" si="13"/>
        <v>326</v>
      </c>
      <c r="AN37" s="15">
        <f t="shared" si="13"/>
        <v>50895805.366099991</v>
      </c>
    </row>
    <row r="38" spans="1:40" s="16" customFormat="1" ht="15.75" x14ac:dyDescent="0.25">
      <c r="A38" s="28"/>
      <c r="B38" s="8" t="s">
        <v>86</v>
      </c>
      <c r="C38" s="9">
        <v>1.599</v>
      </c>
      <c r="D38" s="10">
        <v>196970</v>
      </c>
      <c r="E38" s="24">
        <v>0.15</v>
      </c>
      <c r="F38" s="10">
        <f t="shared" si="0"/>
        <v>214667.75450000001</v>
      </c>
      <c r="G38" s="13">
        <v>15</v>
      </c>
      <c r="H38" s="12">
        <f t="shared" si="1"/>
        <v>3220016.3175000004</v>
      </c>
      <c r="I38" s="13">
        <v>46</v>
      </c>
      <c r="J38" s="12">
        <f t="shared" si="2"/>
        <v>9874716.7070000004</v>
      </c>
      <c r="K38" s="12"/>
      <c r="L38" s="12">
        <f t="shared" si="3"/>
        <v>0</v>
      </c>
      <c r="M38" s="13"/>
      <c r="N38" s="12">
        <f t="shared" si="4"/>
        <v>0</v>
      </c>
      <c r="O38" s="12"/>
      <c r="P38" s="12">
        <f t="shared" si="5"/>
        <v>0</v>
      </c>
      <c r="Q38" s="13">
        <v>3</v>
      </c>
      <c r="R38" s="12">
        <f t="shared" si="6"/>
        <v>644003.2635</v>
      </c>
      <c r="S38" s="12"/>
      <c r="T38" s="12">
        <f t="shared" si="7"/>
        <v>0</v>
      </c>
      <c r="U38" s="12"/>
      <c r="V38" s="12">
        <f t="shared" si="8"/>
        <v>0</v>
      </c>
      <c r="W38" s="12"/>
      <c r="X38" s="12">
        <f t="shared" si="9"/>
        <v>0</v>
      </c>
      <c r="Y38" s="12"/>
      <c r="Z38" s="12">
        <f t="shared" si="10"/>
        <v>0</v>
      </c>
      <c r="AA38" s="13"/>
      <c r="AB38" s="12">
        <f t="shared" si="11"/>
        <v>0</v>
      </c>
      <c r="AC38" s="12">
        <v>105</v>
      </c>
      <c r="AD38" s="12">
        <f t="shared" si="12"/>
        <v>22540114.2225</v>
      </c>
      <c r="AE38" s="12"/>
      <c r="AF38" s="12"/>
      <c r="AG38" s="12"/>
      <c r="AH38" s="12"/>
      <c r="AI38" s="12"/>
      <c r="AJ38" s="12"/>
      <c r="AK38" s="13">
        <v>70</v>
      </c>
      <c r="AL38" s="12">
        <f t="shared" si="14"/>
        <v>15026742.815000001</v>
      </c>
      <c r="AM38" s="14">
        <f t="shared" si="13"/>
        <v>239</v>
      </c>
      <c r="AN38" s="15">
        <f t="shared" si="13"/>
        <v>51305593.325499997</v>
      </c>
    </row>
    <row r="39" spans="1:40" s="16" customFormat="1" ht="15.75" x14ac:dyDescent="0.25">
      <c r="A39" s="28"/>
      <c r="B39" s="8" t="s">
        <v>87</v>
      </c>
      <c r="C39" s="9">
        <v>1.599</v>
      </c>
      <c r="D39" s="10">
        <v>250689</v>
      </c>
      <c r="E39" s="24">
        <v>0.15</v>
      </c>
      <c r="F39" s="10">
        <f t="shared" si="0"/>
        <v>273213.40665000002</v>
      </c>
      <c r="G39" s="13">
        <v>4</v>
      </c>
      <c r="H39" s="12">
        <f t="shared" si="1"/>
        <v>1092853.6266000001</v>
      </c>
      <c r="I39" s="13">
        <v>17</v>
      </c>
      <c r="J39" s="12">
        <f t="shared" si="2"/>
        <v>4644627.9130500006</v>
      </c>
      <c r="K39" s="12"/>
      <c r="L39" s="12">
        <f t="shared" si="3"/>
        <v>0</v>
      </c>
      <c r="M39" s="13"/>
      <c r="N39" s="12">
        <f t="shared" si="4"/>
        <v>0</v>
      </c>
      <c r="O39" s="12"/>
      <c r="P39" s="12">
        <f t="shared" si="5"/>
        <v>0</v>
      </c>
      <c r="Q39" s="13">
        <v>3</v>
      </c>
      <c r="R39" s="12">
        <f t="shared" si="6"/>
        <v>819640.21995000006</v>
      </c>
      <c r="S39" s="12"/>
      <c r="T39" s="12">
        <f t="shared" si="7"/>
        <v>0</v>
      </c>
      <c r="U39" s="12"/>
      <c r="V39" s="12">
        <f t="shared" si="8"/>
        <v>0</v>
      </c>
      <c r="W39" s="12"/>
      <c r="X39" s="12">
        <f t="shared" si="9"/>
        <v>0</v>
      </c>
      <c r="Y39" s="12"/>
      <c r="Z39" s="12">
        <f t="shared" si="10"/>
        <v>0</v>
      </c>
      <c r="AA39" s="13"/>
      <c r="AB39" s="12">
        <f t="shared" si="11"/>
        <v>0</v>
      </c>
      <c r="AC39" s="12">
        <v>26</v>
      </c>
      <c r="AD39" s="12">
        <f t="shared" si="12"/>
        <v>7103548.572900001</v>
      </c>
      <c r="AE39" s="12"/>
      <c r="AF39" s="12"/>
      <c r="AG39" s="12"/>
      <c r="AH39" s="12"/>
      <c r="AI39" s="12"/>
      <c r="AJ39" s="12"/>
      <c r="AK39" s="13">
        <v>15</v>
      </c>
      <c r="AL39" s="12">
        <f t="shared" si="14"/>
        <v>4098201.0997500001</v>
      </c>
      <c r="AM39" s="14">
        <f t="shared" si="13"/>
        <v>65</v>
      </c>
      <c r="AN39" s="15">
        <f t="shared" si="13"/>
        <v>17758871.432250001</v>
      </c>
    </row>
    <row r="40" spans="1:40" s="16" customFormat="1" ht="47.25" x14ac:dyDescent="0.25">
      <c r="A40" s="28"/>
      <c r="B40" s="8" t="s">
        <v>88</v>
      </c>
      <c r="C40" s="9">
        <v>1.599</v>
      </c>
      <c r="D40" s="10">
        <v>130093</v>
      </c>
      <c r="E40" s="24">
        <v>0.3</v>
      </c>
      <c r="F40" s="10">
        <f t="shared" si="0"/>
        <v>153470.7121</v>
      </c>
      <c r="G40" s="13">
        <v>102</v>
      </c>
      <c r="H40" s="12">
        <f t="shared" si="1"/>
        <v>15654012.634200001</v>
      </c>
      <c r="I40" s="13"/>
      <c r="J40" s="12">
        <f t="shared" si="2"/>
        <v>0</v>
      </c>
      <c r="K40" s="12"/>
      <c r="L40" s="12">
        <f t="shared" si="3"/>
        <v>0</v>
      </c>
      <c r="M40" s="13"/>
      <c r="N40" s="12">
        <f t="shared" si="4"/>
        <v>0</v>
      </c>
      <c r="O40" s="12"/>
      <c r="P40" s="12">
        <f t="shared" si="5"/>
        <v>0</v>
      </c>
      <c r="Q40" s="29">
        <f>80+10</f>
        <v>90</v>
      </c>
      <c r="R40" s="12">
        <f t="shared" si="6"/>
        <v>13812364.089</v>
      </c>
      <c r="S40" s="12"/>
      <c r="T40" s="12">
        <f t="shared" si="7"/>
        <v>0</v>
      </c>
      <c r="U40" s="12"/>
      <c r="V40" s="12">
        <f t="shared" si="8"/>
        <v>0</v>
      </c>
      <c r="W40" s="12"/>
      <c r="X40" s="12">
        <f t="shared" si="9"/>
        <v>0</v>
      </c>
      <c r="Y40" s="12"/>
      <c r="Z40" s="12">
        <f t="shared" si="10"/>
        <v>0</v>
      </c>
      <c r="AA40" s="13"/>
      <c r="AB40" s="12">
        <f t="shared" si="11"/>
        <v>0</v>
      </c>
      <c r="AC40" s="12">
        <v>1</v>
      </c>
      <c r="AD40" s="12">
        <f t="shared" si="12"/>
        <v>153470.7121</v>
      </c>
      <c r="AE40" s="12"/>
      <c r="AF40" s="12"/>
      <c r="AG40" s="12"/>
      <c r="AH40" s="12"/>
      <c r="AI40" s="12"/>
      <c r="AJ40" s="12"/>
      <c r="AK40" s="13"/>
      <c r="AL40" s="12"/>
      <c r="AM40" s="14">
        <f t="shared" si="13"/>
        <v>193</v>
      </c>
      <c r="AN40" s="15">
        <f t="shared" si="13"/>
        <v>29619847.4353</v>
      </c>
    </row>
    <row r="41" spans="1:40" s="16" customFormat="1" ht="47.25" x14ac:dyDescent="0.25">
      <c r="A41" s="28"/>
      <c r="B41" s="8" t="s">
        <v>89</v>
      </c>
      <c r="C41" s="9">
        <v>1.599</v>
      </c>
      <c r="D41" s="10">
        <v>243443</v>
      </c>
      <c r="E41" s="24">
        <v>0.15</v>
      </c>
      <c r="F41" s="10">
        <f t="shared" si="0"/>
        <v>265316.35355</v>
      </c>
      <c r="G41" s="13"/>
      <c r="H41" s="12">
        <f t="shared" si="1"/>
        <v>0</v>
      </c>
      <c r="I41" s="13"/>
      <c r="J41" s="12">
        <f t="shared" si="2"/>
        <v>0</v>
      </c>
      <c r="K41" s="12"/>
      <c r="L41" s="12">
        <f t="shared" si="3"/>
        <v>0</v>
      </c>
      <c r="M41" s="13"/>
      <c r="N41" s="12">
        <f t="shared" si="4"/>
        <v>0</v>
      </c>
      <c r="O41" s="12"/>
      <c r="P41" s="12">
        <f t="shared" si="5"/>
        <v>0</v>
      </c>
      <c r="Q41" s="13">
        <v>5</v>
      </c>
      <c r="R41" s="12">
        <f t="shared" si="6"/>
        <v>1326581.7677500001</v>
      </c>
      <c r="S41" s="12"/>
      <c r="T41" s="12">
        <f t="shared" si="7"/>
        <v>0</v>
      </c>
      <c r="U41" s="12"/>
      <c r="V41" s="12">
        <f t="shared" si="8"/>
        <v>0</v>
      </c>
      <c r="W41" s="12"/>
      <c r="X41" s="12">
        <f t="shared" si="9"/>
        <v>0</v>
      </c>
      <c r="Y41" s="12"/>
      <c r="Z41" s="12">
        <f t="shared" si="10"/>
        <v>0</v>
      </c>
      <c r="AA41" s="13"/>
      <c r="AB41" s="12">
        <f t="shared" si="11"/>
        <v>0</v>
      </c>
      <c r="AC41" s="12"/>
      <c r="AD41" s="12">
        <f t="shared" si="12"/>
        <v>0</v>
      </c>
      <c r="AE41" s="12"/>
      <c r="AF41" s="12"/>
      <c r="AG41" s="12"/>
      <c r="AH41" s="12"/>
      <c r="AI41" s="12"/>
      <c r="AJ41" s="12"/>
      <c r="AK41" s="13"/>
      <c r="AL41" s="12"/>
      <c r="AM41" s="14">
        <f t="shared" si="13"/>
        <v>5</v>
      </c>
      <c r="AN41" s="15">
        <f t="shared" si="13"/>
        <v>1326581.7677500001</v>
      </c>
    </row>
    <row r="42" spans="1:40" s="16" customFormat="1" ht="47.25" x14ac:dyDescent="0.25">
      <c r="A42" s="28"/>
      <c r="B42" s="8" t="s">
        <v>90</v>
      </c>
      <c r="C42" s="9">
        <v>1.599</v>
      </c>
      <c r="D42" s="10">
        <v>215878</v>
      </c>
      <c r="E42" s="11">
        <v>0.3</v>
      </c>
      <c r="F42" s="10">
        <f t="shared" si="0"/>
        <v>254671.27659999998</v>
      </c>
      <c r="G42" s="13">
        <v>223</v>
      </c>
      <c r="H42" s="12">
        <f t="shared" si="1"/>
        <v>56791694.681799993</v>
      </c>
      <c r="I42" s="13"/>
      <c r="J42" s="12">
        <f t="shared" si="2"/>
        <v>0</v>
      </c>
      <c r="K42" s="12"/>
      <c r="L42" s="12">
        <f t="shared" si="3"/>
        <v>0</v>
      </c>
      <c r="M42" s="13"/>
      <c r="N42" s="12">
        <f t="shared" si="4"/>
        <v>0</v>
      </c>
      <c r="O42" s="12"/>
      <c r="P42" s="12">
        <f t="shared" si="5"/>
        <v>0</v>
      </c>
      <c r="Q42" s="29">
        <f>280+20</f>
        <v>300</v>
      </c>
      <c r="R42" s="12">
        <f t="shared" si="6"/>
        <v>76401382.979999989</v>
      </c>
      <c r="S42" s="12"/>
      <c r="T42" s="12">
        <f t="shared" si="7"/>
        <v>0</v>
      </c>
      <c r="U42" s="12"/>
      <c r="V42" s="12">
        <f t="shared" si="8"/>
        <v>0</v>
      </c>
      <c r="W42" s="12"/>
      <c r="X42" s="12">
        <f t="shared" si="9"/>
        <v>0</v>
      </c>
      <c r="Y42" s="12"/>
      <c r="Z42" s="12">
        <f t="shared" si="10"/>
        <v>0</v>
      </c>
      <c r="AA42" s="13"/>
      <c r="AB42" s="12">
        <f t="shared" si="11"/>
        <v>0</v>
      </c>
      <c r="AC42" s="12">
        <v>1</v>
      </c>
      <c r="AD42" s="12">
        <f t="shared" si="12"/>
        <v>254671.27659999998</v>
      </c>
      <c r="AE42" s="12"/>
      <c r="AF42" s="12"/>
      <c r="AG42" s="12"/>
      <c r="AH42" s="12"/>
      <c r="AI42" s="12"/>
      <c r="AJ42" s="12"/>
      <c r="AK42" s="13"/>
      <c r="AL42" s="12"/>
      <c r="AM42" s="14">
        <f t="shared" si="13"/>
        <v>524</v>
      </c>
      <c r="AN42" s="15">
        <f t="shared" si="13"/>
        <v>133447748.93839999</v>
      </c>
    </row>
    <row r="43" spans="1:40" s="16" customFormat="1" ht="15.75" x14ac:dyDescent="0.25">
      <c r="A43" s="30"/>
      <c r="B43" s="8" t="s">
        <v>91</v>
      </c>
      <c r="C43" s="9">
        <v>1.599</v>
      </c>
      <c r="D43" s="10">
        <v>319910</v>
      </c>
      <c r="E43" s="24">
        <v>0.45</v>
      </c>
      <c r="F43" s="10">
        <f t="shared" si="0"/>
        <v>406141.74050000007</v>
      </c>
      <c r="G43" s="13"/>
      <c r="H43" s="12">
        <f t="shared" si="1"/>
        <v>0</v>
      </c>
      <c r="I43" s="13"/>
      <c r="J43" s="12">
        <f t="shared" si="2"/>
        <v>0</v>
      </c>
      <c r="K43" s="12"/>
      <c r="L43" s="12">
        <f t="shared" si="3"/>
        <v>0</v>
      </c>
      <c r="M43" s="13"/>
      <c r="N43" s="12">
        <f t="shared" si="4"/>
        <v>0</v>
      </c>
      <c r="O43" s="12"/>
      <c r="P43" s="12">
        <f t="shared" si="5"/>
        <v>0</v>
      </c>
      <c r="Q43" s="29">
        <v>10</v>
      </c>
      <c r="R43" s="12">
        <f t="shared" si="6"/>
        <v>4061417.4050000007</v>
      </c>
      <c r="S43" s="12"/>
      <c r="T43" s="12">
        <f t="shared" si="7"/>
        <v>0</v>
      </c>
      <c r="U43" s="12"/>
      <c r="V43" s="12">
        <f t="shared" si="8"/>
        <v>0</v>
      </c>
      <c r="W43" s="12"/>
      <c r="X43" s="12">
        <f t="shared" si="9"/>
        <v>0</v>
      </c>
      <c r="Y43" s="12"/>
      <c r="Z43" s="12">
        <f t="shared" si="10"/>
        <v>0</v>
      </c>
      <c r="AA43" s="13"/>
      <c r="AB43" s="12">
        <f t="shared" si="11"/>
        <v>0</v>
      </c>
      <c r="AC43" s="12"/>
      <c r="AD43" s="12">
        <f t="shared" si="12"/>
        <v>0</v>
      </c>
      <c r="AE43" s="12"/>
      <c r="AF43" s="12"/>
      <c r="AG43" s="12"/>
      <c r="AH43" s="12"/>
      <c r="AI43" s="12"/>
      <c r="AJ43" s="12"/>
      <c r="AK43" s="13"/>
      <c r="AL43" s="12"/>
      <c r="AM43" s="14">
        <f t="shared" si="13"/>
        <v>10</v>
      </c>
      <c r="AN43" s="15">
        <f t="shared" si="13"/>
        <v>4061417.4050000007</v>
      </c>
    </row>
    <row r="44" spans="1:40" s="16" customFormat="1" ht="15.75" x14ac:dyDescent="0.25">
      <c r="A44" s="7" t="s">
        <v>92</v>
      </c>
      <c r="B44" s="8" t="s">
        <v>93</v>
      </c>
      <c r="C44" s="9">
        <v>1.599</v>
      </c>
      <c r="D44" s="10">
        <v>134091</v>
      </c>
      <c r="E44" s="11">
        <v>0.15</v>
      </c>
      <c r="F44" s="10">
        <f t="shared" si="0"/>
        <v>146139.07634999999</v>
      </c>
      <c r="G44" s="13">
        <v>9</v>
      </c>
      <c r="H44" s="12">
        <f t="shared" si="1"/>
        <v>1315251.6871499999</v>
      </c>
      <c r="I44" s="13"/>
      <c r="J44" s="12">
        <f t="shared" si="2"/>
        <v>0</v>
      </c>
      <c r="K44" s="12"/>
      <c r="L44" s="12">
        <f t="shared" si="3"/>
        <v>0</v>
      </c>
      <c r="M44" s="13"/>
      <c r="N44" s="12">
        <f t="shared" si="4"/>
        <v>0</v>
      </c>
      <c r="O44" s="12"/>
      <c r="P44" s="12">
        <f t="shared" si="5"/>
        <v>0</v>
      </c>
      <c r="Q44" s="13"/>
      <c r="R44" s="12">
        <f t="shared" si="6"/>
        <v>0</v>
      </c>
      <c r="S44" s="12"/>
      <c r="T44" s="12">
        <f t="shared" si="7"/>
        <v>0</v>
      </c>
      <c r="U44" s="12"/>
      <c r="V44" s="12">
        <f t="shared" si="8"/>
        <v>0</v>
      </c>
      <c r="W44" s="12"/>
      <c r="X44" s="12">
        <f t="shared" si="9"/>
        <v>0</v>
      </c>
      <c r="Y44" s="12"/>
      <c r="Z44" s="12">
        <f t="shared" si="10"/>
        <v>0</v>
      </c>
      <c r="AA44" s="13"/>
      <c r="AB44" s="12">
        <f t="shared" si="11"/>
        <v>0</v>
      </c>
      <c r="AC44" s="12"/>
      <c r="AD44" s="12">
        <f t="shared" si="12"/>
        <v>0</v>
      </c>
      <c r="AE44" s="12"/>
      <c r="AF44" s="12"/>
      <c r="AG44" s="12"/>
      <c r="AH44" s="12"/>
      <c r="AI44" s="12"/>
      <c r="AJ44" s="12"/>
      <c r="AK44" s="13"/>
      <c r="AL44" s="12"/>
      <c r="AM44" s="14">
        <f t="shared" si="13"/>
        <v>9</v>
      </c>
      <c r="AN44" s="15">
        <f t="shared" si="13"/>
        <v>1315251.6871499999</v>
      </c>
    </row>
    <row r="45" spans="1:40" s="16" customFormat="1" ht="15.75" x14ac:dyDescent="0.25">
      <c r="A45" s="17"/>
      <c r="B45" s="8" t="s">
        <v>94</v>
      </c>
      <c r="C45" s="9">
        <v>1.599</v>
      </c>
      <c r="D45" s="10">
        <v>234462</v>
      </c>
      <c r="E45" s="11">
        <v>0.15</v>
      </c>
      <c r="F45" s="10">
        <f t="shared" si="0"/>
        <v>255528.41070000001</v>
      </c>
      <c r="G45" s="13">
        <v>5</v>
      </c>
      <c r="H45" s="12">
        <f t="shared" si="1"/>
        <v>1277642.0534999999</v>
      </c>
      <c r="I45" s="13"/>
      <c r="J45" s="12">
        <f t="shared" si="2"/>
        <v>0</v>
      </c>
      <c r="K45" s="12"/>
      <c r="L45" s="12">
        <f t="shared" si="3"/>
        <v>0</v>
      </c>
      <c r="M45" s="13"/>
      <c r="N45" s="12">
        <f t="shared" si="4"/>
        <v>0</v>
      </c>
      <c r="O45" s="12"/>
      <c r="P45" s="12">
        <f t="shared" si="5"/>
        <v>0</v>
      </c>
      <c r="Q45" s="13"/>
      <c r="R45" s="12">
        <f t="shared" si="6"/>
        <v>0</v>
      </c>
      <c r="S45" s="12"/>
      <c r="T45" s="12">
        <f t="shared" si="7"/>
        <v>0</v>
      </c>
      <c r="U45" s="12"/>
      <c r="V45" s="12">
        <f t="shared" si="8"/>
        <v>0</v>
      </c>
      <c r="W45" s="12"/>
      <c r="X45" s="12">
        <f t="shared" si="9"/>
        <v>0</v>
      </c>
      <c r="Y45" s="12"/>
      <c r="Z45" s="12">
        <f t="shared" si="10"/>
        <v>0</v>
      </c>
      <c r="AA45" s="13"/>
      <c r="AB45" s="12">
        <f t="shared" si="11"/>
        <v>0</v>
      </c>
      <c r="AC45" s="12"/>
      <c r="AD45" s="12">
        <f t="shared" si="12"/>
        <v>0</v>
      </c>
      <c r="AE45" s="12"/>
      <c r="AF45" s="12"/>
      <c r="AG45" s="12"/>
      <c r="AH45" s="12"/>
      <c r="AI45" s="12"/>
      <c r="AJ45" s="12"/>
      <c r="AK45" s="13"/>
      <c r="AL45" s="12"/>
      <c r="AM45" s="14">
        <f t="shared" si="13"/>
        <v>5</v>
      </c>
      <c r="AN45" s="15">
        <f t="shared" si="13"/>
        <v>1277642.0534999999</v>
      </c>
    </row>
    <row r="46" spans="1:40" s="16" customFormat="1" ht="15.75" customHeight="1" x14ac:dyDescent="0.25">
      <c r="A46" s="27" t="s">
        <v>95</v>
      </c>
      <c r="B46" s="8" t="s">
        <v>96</v>
      </c>
      <c r="C46" s="9">
        <v>1.599</v>
      </c>
      <c r="D46" s="10">
        <v>129281</v>
      </c>
      <c r="E46" s="11">
        <v>0.15</v>
      </c>
      <c r="F46" s="10">
        <f t="shared" si="0"/>
        <v>140896.89785000001</v>
      </c>
      <c r="G46" s="13">
        <v>80</v>
      </c>
      <c r="H46" s="12">
        <f t="shared" si="1"/>
        <v>11271751.828000002</v>
      </c>
      <c r="I46" s="13">
        <f>458+73</f>
        <v>531</v>
      </c>
      <c r="J46" s="12">
        <f t="shared" si="2"/>
        <v>74816252.75835</v>
      </c>
      <c r="K46" s="12">
        <v>30</v>
      </c>
      <c r="L46" s="12">
        <f t="shared" si="3"/>
        <v>4226906.9355000006</v>
      </c>
      <c r="M46" s="13"/>
      <c r="N46" s="12">
        <f t="shared" si="4"/>
        <v>0</v>
      </c>
      <c r="O46" s="12"/>
      <c r="P46" s="12">
        <f t="shared" si="5"/>
        <v>0</v>
      </c>
      <c r="Q46" s="13"/>
      <c r="R46" s="12">
        <f t="shared" si="6"/>
        <v>0</v>
      </c>
      <c r="S46" s="12"/>
      <c r="T46" s="12">
        <f t="shared" si="7"/>
        <v>0</v>
      </c>
      <c r="U46" s="12"/>
      <c r="V46" s="12">
        <f t="shared" si="8"/>
        <v>0</v>
      </c>
      <c r="W46" s="12"/>
      <c r="X46" s="12">
        <f t="shared" si="9"/>
        <v>0</v>
      </c>
      <c r="Y46" s="12"/>
      <c r="Z46" s="12">
        <f t="shared" si="10"/>
        <v>0</v>
      </c>
      <c r="AA46" s="13"/>
      <c r="AB46" s="12">
        <f t="shared" si="11"/>
        <v>0</v>
      </c>
      <c r="AC46" s="12">
        <v>160</v>
      </c>
      <c r="AD46" s="12">
        <f t="shared" si="12"/>
        <v>22543503.656000003</v>
      </c>
      <c r="AE46" s="12"/>
      <c r="AF46" s="12"/>
      <c r="AG46" s="12"/>
      <c r="AH46" s="12"/>
      <c r="AI46" s="12"/>
      <c r="AJ46" s="12"/>
      <c r="AK46" s="13"/>
      <c r="AL46" s="12"/>
      <c r="AM46" s="14">
        <f t="shared" si="13"/>
        <v>801</v>
      </c>
      <c r="AN46" s="15">
        <f t="shared" si="13"/>
        <v>112858415.17784999</v>
      </c>
    </row>
    <row r="47" spans="1:40" s="16" customFormat="1" ht="15.75" x14ac:dyDescent="0.25">
      <c r="A47" s="28"/>
      <c r="B47" s="8" t="s">
        <v>97</v>
      </c>
      <c r="C47" s="9">
        <v>1.599</v>
      </c>
      <c r="D47" s="10">
        <v>192560</v>
      </c>
      <c r="E47" s="11">
        <v>0.15</v>
      </c>
      <c r="F47" s="10">
        <f t="shared" si="0"/>
        <v>209861.516</v>
      </c>
      <c r="G47" s="13"/>
      <c r="H47" s="12">
        <f t="shared" si="1"/>
        <v>0</v>
      </c>
      <c r="I47" s="13"/>
      <c r="J47" s="12">
        <f t="shared" si="2"/>
        <v>0</v>
      </c>
      <c r="K47" s="12"/>
      <c r="L47" s="12">
        <f t="shared" si="3"/>
        <v>0</v>
      </c>
      <c r="M47" s="13"/>
      <c r="N47" s="12">
        <f t="shared" si="4"/>
        <v>0</v>
      </c>
      <c r="O47" s="12"/>
      <c r="P47" s="12">
        <f t="shared" si="5"/>
        <v>0</v>
      </c>
      <c r="Q47" s="13"/>
      <c r="R47" s="12">
        <f t="shared" si="6"/>
        <v>0</v>
      </c>
      <c r="S47" s="12"/>
      <c r="T47" s="12">
        <f t="shared" si="7"/>
        <v>0</v>
      </c>
      <c r="U47" s="12"/>
      <c r="V47" s="12">
        <f t="shared" si="8"/>
        <v>0</v>
      </c>
      <c r="W47" s="12"/>
      <c r="X47" s="12">
        <f t="shared" si="9"/>
        <v>0</v>
      </c>
      <c r="Y47" s="12"/>
      <c r="Z47" s="12">
        <f t="shared" si="10"/>
        <v>0</v>
      </c>
      <c r="AA47" s="13"/>
      <c r="AB47" s="12">
        <f t="shared" si="11"/>
        <v>0</v>
      </c>
      <c r="AC47" s="12"/>
      <c r="AD47" s="12">
        <f t="shared" si="12"/>
        <v>0</v>
      </c>
      <c r="AE47" s="12"/>
      <c r="AF47" s="12"/>
      <c r="AG47" s="12"/>
      <c r="AH47" s="12"/>
      <c r="AI47" s="12"/>
      <c r="AJ47" s="12"/>
      <c r="AK47" s="13"/>
      <c r="AL47" s="12"/>
      <c r="AM47" s="14">
        <f t="shared" si="13"/>
        <v>0</v>
      </c>
      <c r="AN47" s="15">
        <f t="shared" si="13"/>
        <v>0</v>
      </c>
    </row>
    <row r="48" spans="1:40" s="16" customFormat="1" ht="15.75" x14ac:dyDescent="0.25">
      <c r="A48" s="28"/>
      <c r="B48" s="8" t="s">
        <v>98</v>
      </c>
      <c r="C48" s="9">
        <v>1.599</v>
      </c>
      <c r="D48" s="10">
        <v>251413</v>
      </c>
      <c r="E48" s="11">
        <v>0.3</v>
      </c>
      <c r="F48" s="10">
        <f t="shared" si="0"/>
        <v>296591.91609999997</v>
      </c>
      <c r="G48" s="13"/>
      <c r="H48" s="12">
        <f t="shared" si="1"/>
        <v>0</v>
      </c>
      <c r="I48" s="13">
        <v>46</v>
      </c>
      <c r="J48" s="12">
        <f t="shared" si="2"/>
        <v>13643228.1406</v>
      </c>
      <c r="K48" s="12"/>
      <c r="L48" s="12">
        <f t="shared" si="3"/>
        <v>0</v>
      </c>
      <c r="M48" s="13"/>
      <c r="N48" s="12">
        <f t="shared" si="4"/>
        <v>0</v>
      </c>
      <c r="O48" s="12"/>
      <c r="P48" s="12">
        <f t="shared" si="5"/>
        <v>0</v>
      </c>
      <c r="Q48" s="13"/>
      <c r="R48" s="12">
        <f t="shared" si="6"/>
        <v>0</v>
      </c>
      <c r="S48" s="12"/>
      <c r="T48" s="12">
        <f t="shared" si="7"/>
        <v>0</v>
      </c>
      <c r="U48" s="12"/>
      <c r="V48" s="12">
        <f t="shared" si="8"/>
        <v>0</v>
      </c>
      <c r="W48" s="12"/>
      <c r="X48" s="12">
        <f t="shared" si="9"/>
        <v>0</v>
      </c>
      <c r="Y48" s="12"/>
      <c r="Z48" s="12">
        <f t="shared" si="10"/>
        <v>0</v>
      </c>
      <c r="AA48" s="13"/>
      <c r="AB48" s="12">
        <f t="shared" si="11"/>
        <v>0</v>
      </c>
      <c r="AC48" s="12"/>
      <c r="AD48" s="12">
        <f t="shared" si="12"/>
        <v>0</v>
      </c>
      <c r="AE48" s="12"/>
      <c r="AF48" s="12">
        <f>AE48*F48</f>
        <v>0</v>
      </c>
      <c r="AG48" s="12"/>
      <c r="AH48" s="12"/>
      <c r="AI48" s="12"/>
      <c r="AJ48" s="12"/>
      <c r="AK48" s="13"/>
      <c r="AL48" s="12"/>
      <c r="AM48" s="14">
        <f t="shared" si="13"/>
        <v>46</v>
      </c>
      <c r="AN48" s="15">
        <f t="shared" si="13"/>
        <v>13643228.1406</v>
      </c>
    </row>
    <row r="49" spans="1:40" s="16" customFormat="1" ht="15.75" x14ac:dyDescent="0.25">
      <c r="A49" s="28"/>
      <c r="B49" s="8" t="s">
        <v>99</v>
      </c>
      <c r="C49" s="9">
        <v>1.599</v>
      </c>
      <c r="D49" s="10">
        <v>135093</v>
      </c>
      <c r="E49" s="24">
        <v>0.3</v>
      </c>
      <c r="F49" s="10">
        <f t="shared" si="0"/>
        <v>159369.2121</v>
      </c>
      <c r="G49" s="13">
        <v>60</v>
      </c>
      <c r="H49" s="12">
        <f t="shared" si="1"/>
        <v>9562152.7259999998</v>
      </c>
      <c r="I49" s="13">
        <f>92+14</f>
        <v>106</v>
      </c>
      <c r="J49" s="12">
        <f t="shared" si="2"/>
        <v>16893136.4826</v>
      </c>
      <c r="K49" s="12"/>
      <c r="L49" s="12">
        <f t="shared" si="3"/>
        <v>0</v>
      </c>
      <c r="M49" s="13"/>
      <c r="N49" s="12">
        <f t="shared" si="4"/>
        <v>0</v>
      </c>
      <c r="O49" s="12"/>
      <c r="P49" s="12">
        <f t="shared" si="5"/>
        <v>0</v>
      </c>
      <c r="Q49" s="13"/>
      <c r="R49" s="12">
        <f t="shared" si="6"/>
        <v>0</v>
      </c>
      <c r="S49" s="12"/>
      <c r="T49" s="12">
        <f t="shared" si="7"/>
        <v>0</v>
      </c>
      <c r="U49" s="12"/>
      <c r="V49" s="12">
        <f t="shared" si="8"/>
        <v>0</v>
      </c>
      <c r="W49" s="12"/>
      <c r="X49" s="12">
        <f t="shared" si="9"/>
        <v>0</v>
      </c>
      <c r="Y49" s="12"/>
      <c r="Z49" s="12">
        <f t="shared" si="10"/>
        <v>0</v>
      </c>
      <c r="AA49" s="13"/>
      <c r="AB49" s="12">
        <f t="shared" si="11"/>
        <v>0</v>
      </c>
      <c r="AC49" s="12">
        <v>48</v>
      </c>
      <c r="AD49" s="12">
        <f t="shared" si="12"/>
        <v>7649722.1808000002</v>
      </c>
      <c r="AE49" s="12">
        <v>2</v>
      </c>
      <c r="AF49" s="12">
        <f>AE49*F49</f>
        <v>318738.42420000001</v>
      </c>
      <c r="AG49" s="12"/>
      <c r="AH49" s="12"/>
      <c r="AI49" s="12"/>
      <c r="AJ49" s="12"/>
      <c r="AK49" s="13"/>
      <c r="AL49" s="12"/>
      <c r="AM49" s="14">
        <f t="shared" si="13"/>
        <v>216</v>
      </c>
      <c r="AN49" s="15">
        <f t="shared" si="13"/>
        <v>34423749.813599996</v>
      </c>
    </row>
    <row r="50" spans="1:40" s="16" customFormat="1" ht="15.75" x14ac:dyDescent="0.25">
      <c r="A50" s="28"/>
      <c r="B50" s="8" t="s">
        <v>100</v>
      </c>
      <c r="C50" s="9">
        <v>1.599</v>
      </c>
      <c r="D50" s="10">
        <v>321343</v>
      </c>
      <c r="E50" s="11">
        <v>0.15</v>
      </c>
      <c r="F50" s="10">
        <f t="shared" si="0"/>
        <v>350215.66855</v>
      </c>
      <c r="G50" s="13">
        <v>1</v>
      </c>
      <c r="H50" s="12">
        <f t="shared" si="1"/>
        <v>350215.66855</v>
      </c>
      <c r="I50" s="13"/>
      <c r="J50" s="12">
        <f t="shared" si="2"/>
        <v>0</v>
      </c>
      <c r="K50" s="12"/>
      <c r="L50" s="12">
        <f t="shared" si="3"/>
        <v>0</v>
      </c>
      <c r="M50" s="13"/>
      <c r="N50" s="12">
        <f t="shared" si="4"/>
        <v>0</v>
      </c>
      <c r="O50" s="12"/>
      <c r="P50" s="12">
        <f t="shared" si="5"/>
        <v>0</v>
      </c>
      <c r="Q50" s="13"/>
      <c r="R50" s="12">
        <f t="shared" si="6"/>
        <v>0</v>
      </c>
      <c r="S50" s="12"/>
      <c r="T50" s="12">
        <f t="shared" si="7"/>
        <v>0</v>
      </c>
      <c r="U50" s="12"/>
      <c r="V50" s="12">
        <f t="shared" si="8"/>
        <v>0</v>
      </c>
      <c r="W50" s="12"/>
      <c r="X50" s="12">
        <f t="shared" si="9"/>
        <v>0</v>
      </c>
      <c r="Y50" s="12"/>
      <c r="Z50" s="12">
        <f t="shared" si="10"/>
        <v>0</v>
      </c>
      <c r="AA50" s="13"/>
      <c r="AB50" s="12">
        <f t="shared" si="11"/>
        <v>0</v>
      </c>
      <c r="AC50" s="12"/>
      <c r="AD50" s="12">
        <f t="shared" si="12"/>
        <v>0</v>
      </c>
      <c r="AE50" s="12"/>
      <c r="AF50" s="12"/>
      <c r="AG50" s="12"/>
      <c r="AH50" s="12"/>
      <c r="AI50" s="12"/>
      <c r="AJ50" s="12"/>
      <c r="AK50" s="13"/>
      <c r="AL50" s="12"/>
      <c r="AM50" s="14">
        <f t="shared" si="13"/>
        <v>1</v>
      </c>
      <c r="AN50" s="15">
        <f t="shared" si="13"/>
        <v>350215.66855</v>
      </c>
    </row>
    <row r="51" spans="1:40" s="16" customFormat="1" ht="15.75" x14ac:dyDescent="0.25">
      <c r="A51" s="31" t="s">
        <v>101</v>
      </c>
      <c r="B51" s="8" t="s">
        <v>102</v>
      </c>
      <c r="C51" s="9">
        <v>1.599</v>
      </c>
      <c r="D51" s="10">
        <v>87512</v>
      </c>
      <c r="E51" s="11">
        <v>0.3</v>
      </c>
      <c r="F51" s="10">
        <f t="shared" si="0"/>
        <v>103237.90639999999</v>
      </c>
      <c r="G51" s="13">
        <v>40</v>
      </c>
      <c r="H51" s="12">
        <f t="shared" si="1"/>
        <v>4129516.2559999996</v>
      </c>
      <c r="I51" s="13"/>
      <c r="J51" s="12">
        <f t="shared" si="2"/>
        <v>0</v>
      </c>
      <c r="K51" s="12">
        <v>40</v>
      </c>
      <c r="L51" s="12">
        <f t="shared" si="3"/>
        <v>4129516.2559999996</v>
      </c>
      <c r="M51" s="13"/>
      <c r="N51" s="12">
        <f t="shared" si="4"/>
        <v>0</v>
      </c>
      <c r="O51" s="12"/>
      <c r="P51" s="12">
        <f t="shared" si="5"/>
        <v>0</v>
      </c>
      <c r="Q51" s="13"/>
      <c r="R51" s="12">
        <f t="shared" si="6"/>
        <v>0</v>
      </c>
      <c r="S51" s="12"/>
      <c r="T51" s="12">
        <f t="shared" si="7"/>
        <v>0</v>
      </c>
      <c r="U51" s="12"/>
      <c r="V51" s="12">
        <f t="shared" si="8"/>
        <v>0</v>
      </c>
      <c r="W51" s="12"/>
      <c r="X51" s="12">
        <f t="shared" si="9"/>
        <v>0</v>
      </c>
      <c r="Y51" s="12"/>
      <c r="Z51" s="12">
        <f t="shared" si="10"/>
        <v>0</v>
      </c>
      <c r="AA51" s="13">
        <v>66</v>
      </c>
      <c r="AB51" s="12">
        <f t="shared" si="11"/>
        <v>6813701.8223999999</v>
      </c>
      <c r="AC51" s="12">
        <v>46</v>
      </c>
      <c r="AD51" s="12">
        <f t="shared" si="12"/>
        <v>4748943.6943999995</v>
      </c>
      <c r="AE51" s="12"/>
      <c r="AF51" s="12"/>
      <c r="AG51" s="12"/>
      <c r="AH51" s="12"/>
      <c r="AI51" s="12"/>
      <c r="AJ51" s="12"/>
      <c r="AK51" s="13"/>
      <c r="AL51" s="12"/>
      <c r="AM51" s="14">
        <f t="shared" si="13"/>
        <v>192</v>
      </c>
      <c r="AN51" s="15">
        <f t="shared" si="13"/>
        <v>19821678.028799996</v>
      </c>
    </row>
    <row r="52" spans="1:40" s="16" customFormat="1" ht="15.75" x14ac:dyDescent="0.25">
      <c r="A52" s="31"/>
      <c r="B52" s="8" t="s">
        <v>103</v>
      </c>
      <c r="C52" s="9">
        <v>1.599</v>
      </c>
      <c r="D52" s="10">
        <v>128416</v>
      </c>
      <c r="E52" s="11">
        <v>0.3</v>
      </c>
      <c r="F52" s="10">
        <f t="shared" si="0"/>
        <v>151492.35519999999</v>
      </c>
      <c r="G52" s="13">
        <v>10</v>
      </c>
      <c r="H52" s="12">
        <f t="shared" si="1"/>
        <v>1514923.5519999999</v>
      </c>
      <c r="I52" s="13"/>
      <c r="J52" s="12">
        <f t="shared" si="2"/>
        <v>0</v>
      </c>
      <c r="K52" s="12"/>
      <c r="L52" s="12">
        <f t="shared" si="3"/>
        <v>0</v>
      </c>
      <c r="M52" s="13"/>
      <c r="N52" s="12">
        <f t="shared" si="4"/>
        <v>0</v>
      </c>
      <c r="O52" s="12"/>
      <c r="P52" s="12">
        <f t="shared" si="5"/>
        <v>0</v>
      </c>
      <c r="Q52" s="13"/>
      <c r="R52" s="12">
        <f t="shared" si="6"/>
        <v>0</v>
      </c>
      <c r="S52" s="12"/>
      <c r="T52" s="12">
        <f t="shared" si="7"/>
        <v>0</v>
      </c>
      <c r="U52" s="12"/>
      <c r="V52" s="12">
        <f t="shared" si="8"/>
        <v>0</v>
      </c>
      <c r="W52" s="12"/>
      <c r="X52" s="12">
        <f t="shared" si="9"/>
        <v>0</v>
      </c>
      <c r="Y52" s="12"/>
      <c r="Z52" s="12">
        <f t="shared" si="10"/>
        <v>0</v>
      </c>
      <c r="AA52" s="13">
        <v>39</v>
      </c>
      <c r="AB52" s="12">
        <f t="shared" si="11"/>
        <v>5908201.8527999995</v>
      </c>
      <c r="AC52" s="12">
        <v>20</v>
      </c>
      <c r="AD52" s="12">
        <f t="shared" si="12"/>
        <v>3029847.1039999998</v>
      </c>
      <c r="AE52" s="12"/>
      <c r="AF52" s="12"/>
      <c r="AG52" s="12"/>
      <c r="AH52" s="12"/>
      <c r="AI52" s="12"/>
      <c r="AJ52" s="12"/>
      <c r="AK52" s="13"/>
      <c r="AL52" s="12"/>
      <c r="AM52" s="14">
        <f t="shared" si="13"/>
        <v>69</v>
      </c>
      <c r="AN52" s="15">
        <f t="shared" si="13"/>
        <v>10452972.5088</v>
      </c>
    </row>
    <row r="53" spans="1:40" s="16" customFormat="1" ht="31.5" x14ac:dyDescent="0.25">
      <c r="A53" s="21" t="s">
        <v>104</v>
      </c>
      <c r="B53" s="8" t="s">
        <v>105</v>
      </c>
      <c r="C53" s="9">
        <v>1.599</v>
      </c>
      <c r="D53" s="10">
        <v>113676</v>
      </c>
      <c r="E53" s="11">
        <v>0.3</v>
      </c>
      <c r="F53" s="10">
        <f t="shared" si="0"/>
        <v>134103.5772</v>
      </c>
      <c r="G53" s="13">
        <v>10</v>
      </c>
      <c r="H53" s="12">
        <f t="shared" si="1"/>
        <v>1341035.7719999999</v>
      </c>
      <c r="I53" s="13"/>
      <c r="J53" s="12">
        <f t="shared" si="2"/>
        <v>0</v>
      </c>
      <c r="K53" s="12"/>
      <c r="L53" s="12">
        <f t="shared" si="3"/>
        <v>0</v>
      </c>
      <c r="M53" s="13"/>
      <c r="N53" s="12">
        <f t="shared" si="4"/>
        <v>0</v>
      </c>
      <c r="O53" s="12"/>
      <c r="P53" s="12">
        <f t="shared" si="5"/>
        <v>0</v>
      </c>
      <c r="Q53" s="13"/>
      <c r="R53" s="12">
        <f t="shared" si="6"/>
        <v>0</v>
      </c>
      <c r="S53" s="12"/>
      <c r="T53" s="12">
        <f t="shared" si="7"/>
        <v>0</v>
      </c>
      <c r="U53" s="12"/>
      <c r="V53" s="12">
        <f t="shared" si="8"/>
        <v>0</v>
      </c>
      <c r="W53" s="12">
        <v>30</v>
      </c>
      <c r="X53" s="12">
        <f t="shared" si="9"/>
        <v>4023107.3160000001</v>
      </c>
      <c r="Y53" s="12"/>
      <c r="Z53" s="12">
        <f t="shared" si="10"/>
        <v>0</v>
      </c>
      <c r="AA53" s="13"/>
      <c r="AB53" s="12">
        <f t="shared" si="11"/>
        <v>0</v>
      </c>
      <c r="AC53" s="12"/>
      <c r="AD53" s="12">
        <f t="shared" si="12"/>
        <v>0</v>
      </c>
      <c r="AE53" s="12"/>
      <c r="AF53" s="12"/>
      <c r="AG53" s="12"/>
      <c r="AH53" s="12"/>
      <c r="AI53" s="12"/>
      <c r="AJ53" s="12"/>
      <c r="AK53" s="13"/>
      <c r="AL53" s="12"/>
      <c r="AM53" s="14">
        <f t="shared" si="13"/>
        <v>40</v>
      </c>
      <c r="AN53" s="15">
        <f t="shared" si="13"/>
        <v>5364143.0879999995</v>
      </c>
    </row>
    <row r="54" spans="1:40" s="16" customFormat="1" ht="15.75" x14ac:dyDescent="0.25">
      <c r="A54" s="21" t="s">
        <v>106</v>
      </c>
      <c r="B54" s="8" t="s">
        <v>107</v>
      </c>
      <c r="C54" s="9">
        <v>1.599</v>
      </c>
      <c r="D54" s="10">
        <v>174111</v>
      </c>
      <c r="E54" s="11">
        <v>0.15</v>
      </c>
      <c r="F54" s="10">
        <f t="shared" si="0"/>
        <v>189754.87335000001</v>
      </c>
      <c r="G54" s="13">
        <v>10</v>
      </c>
      <c r="H54" s="12">
        <f t="shared" si="1"/>
        <v>1897548.7335000001</v>
      </c>
      <c r="I54" s="13"/>
      <c r="J54" s="12">
        <f t="shared" si="2"/>
        <v>0</v>
      </c>
      <c r="K54" s="12"/>
      <c r="L54" s="12">
        <f t="shared" si="3"/>
        <v>0</v>
      </c>
      <c r="M54" s="13"/>
      <c r="N54" s="12">
        <f t="shared" si="4"/>
        <v>0</v>
      </c>
      <c r="O54" s="12"/>
      <c r="P54" s="12">
        <f t="shared" si="5"/>
        <v>0</v>
      </c>
      <c r="Q54" s="13"/>
      <c r="R54" s="12">
        <f t="shared" si="6"/>
        <v>0</v>
      </c>
      <c r="S54" s="12"/>
      <c r="T54" s="12">
        <f t="shared" si="7"/>
        <v>0</v>
      </c>
      <c r="U54" s="12"/>
      <c r="V54" s="12">
        <f t="shared" si="8"/>
        <v>0</v>
      </c>
      <c r="W54" s="12"/>
      <c r="X54" s="12">
        <f t="shared" si="9"/>
        <v>0</v>
      </c>
      <c r="Y54" s="12"/>
      <c r="Z54" s="12">
        <f t="shared" si="10"/>
        <v>0</v>
      </c>
      <c r="AA54" s="13"/>
      <c r="AB54" s="12">
        <f t="shared" si="11"/>
        <v>0</v>
      </c>
      <c r="AC54" s="12"/>
      <c r="AD54" s="12">
        <f t="shared" si="12"/>
        <v>0</v>
      </c>
      <c r="AE54" s="12"/>
      <c r="AF54" s="12"/>
      <c r="AG54" s="12"/>
      <c r="AH54" s="12"/>
      <c r="AI54" s="12"/>
      <c r="AJ54" s="12"/>
      <c r="AK54" s="13"/>
      <c r="AL54" s="12"/>
      <c r="AM54" s="14">
        <f t="shared" si="13"/>
        <v>10</v>
      </c>
      <c r="AN54" s="15">
        <f t="shared" si="13"/>
        <v>1897548.7335000001</v>
      </c>
    </row>
    <row r="55" spans="1:40" s="44" customFormat="1" ht="15.75" x14ac:dyDescent="0.25">
      <c r="A55" s="46" t="s">
        <v>108</v>
      </c>
      <c r="B55" s="52" t="s">
        <v>109</v>
      </c>
      <c r="C55" s="52"/>
      <c r="D55" s="53"/>
      <c r="E55" s="52"/>
      <c r="F55" s="52"/>
      <c r="G55" s="54">
        <f>SUM(G8:G54)</f>
        <v>1229</v>
      </c>
      <c r="H55" s="55">
        <f t="shared" ref="H55:AL55" si="15">SUM(H8:H54)</f>
        <v>204750235.16589999</v>
      </c>
      <c r="I55" s="54">
        <f>SUM(I8:I54)</f>
        <v>1750</v>
      </c>
      <c r="J55" s="55">
        <f t="shared" si="15"/>
        <v>320982606.19085002</v>
      </c>
      <c r="K55" s="55">
        <f t="shared" si="15"/>
        <v>90</v>
      </c>
      <c r="L55" s="55">
        <f t="shared" si="15"/>
        <v>11380402.97115</v>
      </c>
      <c r="M55" s="55">
        <f t="shared" si="15"/>
        <v>110</v>
      </c>
      <c r="N55" s="55">
        <f t="shared" si="15"/>
        <v>22208069.630499996</v>
      </c>
      <c r="O55" s="55">
        <f t="shared" si="15"/>
        <v>100</v>
      </c>
      <c r="P55" s="55">
        <f t="shared" si="15"/>
        <v>13881293.959999999</v>
      </c>
      <c r="Q55" s="55">
        <f t="shared" si="15"/>
        <v>417</v>
      </c>
      <c r="R55" s="55">
        <f t="shared" si="15"/>
        <v>98255332.639049992</v>
      </c>
      <c r="S55" s="55">
        <f t="shared" si="15"/>
        <v>150</v>
      </c>
      <c r="T55" s="55">
        <f t="shared" si="15"/>
        <v>17115618.465</v>
      </c>
      <c r="U55" s="55">
        <f t="shared" si="15"/>
        <v>720</v>
      </c>
      <c r="V55" s="55">
        <f t="shared" si="15"/>
        <v>55952382.9604</v>
      </c>
      <c r="W55" s="55">
        <f t="shared" si="15"/>
        <v>35</v>
      </c>
      <c r="X55" s="55">
        <f t="shared" si="15"/>
        <v>4393975.5034999996</v>
      </c>
      <c r="Y55" s="55">
        <f t="shared" si="15"/>
        <v>75</v>
      </c>
      <c r="Z55" s="55">
        <f t="shared" si="15"/>
        <v>8242033.0349999992</v>
      </c>
      <c r="AA55" s="54">
        <f t="shared" si="15"/>
        <v>295</v>
      </c>
      <c r="AB55" s="55">
        <f t="shared" si="15"/>
        <v>37397268.557999998</v>
      </c>
      <c r="AC55" s="55">
        <f t="shared" si="15"/>
        <v>517</v>
      </c>
      <c r="AD55" s="55">
        <f t="shared" si="15"/>
        <v>87924634.998300016</v>
      </c>
      <c r="AE55" s="55">
        <f t="shared" si="15"/>
        <v>2</v>
      </c>
      <c r="AF55" s="55">
        <f t="shared" si="15"/>
        <v>318738.42420000001</v>
      </c>
      <c r="AG55" s="55">
        <f t="shared" si="15"/>
        <v>62</v>
      </c>
      <c r="AH55" s="55">
        <f t="shared" si="15"/>
        <v>8825861.8462000005</v>
      </c>
      <c r="AI55" s="55">
        <f t="shared" si="15"/>
        <v>16</v>
      </c>
      <c r="AJ55" s="55">
        <f t="shared" si="15"/>
        <v>2218081.3775999998</v>
      </c>
      <c r="AK55" s="55">
        <f t="shared" si="15"/>
        <v>149</v>
      </c>
      <c r="AL55" s="55">
        <f t="shared" si="15"/>
        <v>33252526.694400001</v>
      </c>
      <c r="AM55" s="55">
        <f>SUM(AM8:AM54)</f>
        <v>5717</v>
      </c>
      <c r="AN55" s="56">
        <f>SUM(AN8:AN54)</f>
        <v>927099062.42004991</v>
      </c>
    </row>
    <row r="56" spans="1:40" s="38" customFormat="1" ht="15.75" hidden="1" x14ac:dyDescent="0.25">
      <c r="A56" s="32" t="s">
        <v>110</v>
      </c>
      <c r="B56" s="33" t="s">
        <v>109</v>
      </c>
      <c r="C56" s="33"/>
      <c r="D56" s="34"/>
      <c r="E56" s="33"/>
      <c r="F56" s="33"/>
      <c r="G56" s="35">
        <v>1229</v>
      </c>
      <c r="H56" s="36">
        <v>204750235.16589999</v>
      </c>
      <c r="I56" s="35">
        <v>1772</v>
      </c>
      <c r="J56" s="36">
        <v>324685291.50395006</v>
      </c>
      <c r="K56" s="36">
        <v>90</v>
      </c>
      <c r="L56" s="36">
        <v>11380402.97115</v>
      </c>
      <c r="M56" s="36">
        <v>110</v>
      </c>
      <c r="N56" s="36">
        <v>22208069.630499996</v>
      </c>
      <c r="O56" s="36">
        <v>100</v>
      </c>
      <c r="P56" s="36">
        <v>13881293.959999999</v>
      </c>
      <c r="Q56" s="36">
        <v>443</v>
      </c>
      <c r="R56" s="36">
        <v>108815017.89205</v>
      </c>
      <c r="S56" s="36">
        <v>150</v>
      </c>
      <c r="T56" s="36">
        <v>17115618.465</v>
      </c>
      <c r="U56" s="36">
        <v>720</v>
      </c>
      <c r="V56" s="36">
        <v>55952382.9604</v>
      </c>
      <c r="W56" s="36">
        <v>35</v>
      </c>
      <c r="X56" s="36">
        <v>4393975.5034999996</v>
      </c>
      <c r="Y56" s="36">
        <v>75</v>
      </c>
      <c r="Z56" s="36">
        <v>8242033.0349999992</v>
      </c>
      <c r="AA56" s="35">
        <v>287</v>
      </c>
      <c r="AB56" s="36">
        <v>37444686.597000003</v>
      </c>
      <c r="AC56" s="36">
        <v>517</v>
      </c>
      <c r="AD56" s="36">
        <v>87924634.998300016</v>
      </c>
      <c r="AE56" s="36">
        <v>2</v>
      </c>
      <c r="AF56" s="36">
        <v>318738.42420000001</v>
      </c>
      <c r="AG56" s="36">
        <v>62</v>
      </c>
      <c r="AH56" s="36">
        <v>8825861.8462000005</v>
      </c>
      <c r="AI56" s="36">
        <v>16</v>
      </c>
      <c r="AJ56" s="36">
        <v>2218081.3775999998</v>
      </c>
      <c r="AK56" s="36">
        <v>149</v>
      </c>
      <c r="AL56" s="36">
        <v>33252526.694400001</v>
      </c>
      <c r="AM56" s="36">
        <v>5757</v>
      </c>
      <c r="AN56" s="37">
        <v>941408851.02514982</v>
      </c>
    </row>
    <row r="57" spans="1:40" s="38" customFormat="1" ht="15.75" hidden="1" x14ac:dyDescent="0.25">
      <c r="A57" s="32" t="s">
        <v>111</v>
      </c>
      <c r="B57" s="33" t="s">
        <v>109</v>
      </c>
      <c r="C57" s="33"/>
      <c r="D57" s="34"/>
      <c r="E57" s="33"/>
      <c r="F57" s="33"/>
      <c r="G57" s="36">
        <v>1229</v>
      </c>
      <c r="H57" s="36">
        <v>202845603.32190001</v>
      </c>
      <c r="I57" s="36">
        <v>1815</v>
      </c>
      <c r="J57" s="36">
        <v>349527166.34130001</v>
      </c>
      <c r="K57" s="36">
        <v>90</v>
      </c>
      <c r="L57" s="36">
        <v>11380402.97115</v>
      </c>
      <c r="M57" s="36">
        <v>110</v>
      </c>
      <c r="N57" s="36">
        <v>22208069.630499996</v>
      </c>
      <c r="O57" s="36">
        <v>100</v>
      </c>
      <c r="P57" s="36">
        <v>13881293.959999999</v>
      </c>
      <c r="Q57" s="36">
        <v>447</v>
      </c>
      <c r="R57" s="36">
        <v>110439584.85405</v>
      </c>
      <c r="S57" s="36">
        <v>150</v>
      </c>
      <c r="T57" s="36">
        <v>17115618.465</v>
      </c>
      <c r="U57" s="36">
        <v>720</v>
      </c>
      <c r="V57" s="36">
        <v>55952382.9604</v>
      </c>
      <c r="W57" s="36">
        <v>35</v>
      </c>
      <c r="X57" s="36">
        <v>4393975.5034999996</v>
      </c>
      <c r="Y57" s="36">
        <v>75</v>
      </c>
      <c r="Z57" s="36">
        <v>8242033.0349999992</v>
      </c>
      <c r="AA57" s="35">
        <v>287</v>
      </c>
      <c r="AB57" s="36">
        <v>37444686.597000003</v>
      </c>
      <c r="AC57" s="36">
        <v>517</v>
      </c>
      <c r="AD57" s="36">
        <v>87924634.998300016</v>
      </c>
      <c r="AE57" s="36">
        <v>2</v>
      </c>
      <c r="AF57" s="36">
        <v>318738.42420000001</v>
      </c>
      <c r="AG57" s="36">
        <v>62</v>
      </c>
      <c r="AH57" s="36">
        <v>8825861.8462000005</v>
      </c>
      <c r="AI57" s="36">
        <v>16</v>
      </c>
      <c r="AJ57" s="36">
        <v>2218081.3775999998</v>
      </c>
      <c r="AK57" s="36">
        <v>149</v>
      </c>
      <c r="AL57" s="36">
        <v>33252526.694400001</v>
      </c>
      <c r="AM57" s="36">
        <v>5804</v>
      </c>
      <c r="AN57" s="37">
        <v>965970660.98049998</v>
      </c>
    </row>
    <row r="58" spans="1:40" s="38" customFormat="1" ht="15.75" hidden="1" x14ac:dyDescent="0.25">
      <c r="A58" s="32" t="s">
        <v>112</v>
      </c>
      <c r="B58" s="33" t="s">
        <v>109</v>
      </c>
      <c r="C58" s="33"/>
      <c r="D58" s="34"/>
      <c r="E58" s="33"/>
      <c r="F58" s="33"/>
      <c r="G58" s="36">
        <v>1229</v>
      </c>
      <c r="H58" s="36">
        <v>200974487.81029999</v>
      </c>
      <c r="I58" s="36">
        <v>1815</v>
      </c>
      <c r="J58" s="36">
        <v>349527166.34130001</v>
      </c>
      <c r="K58" s="36">
        <v>90</v>
      </c>
      <c r="L58" s="36">
        <v>11380402.97115</v>
      </c>
      <c r="M58" s="36">
        <v>110</v>
      </c>
      <c r="N58" s="36">
        <v>22208069.630499996</v>
      </c>
      <c r="O58" s="36">
        <v>100</v>
      </c>
      <c r="P58" s="36">
        <v>13881293.959999999</v>
      </c>
      <c r="Q58" s="36">
        <v>477</v>
      </c>
      <c r="R58" s="36">
        <v>128179956.63104999</v>
      </c>
      <c r="S58" s="36">
        <v>150</v>
      </c>
      <c r="T58" s="36">
        <v>17115618.465</v>
      </c>
      <c r="U58" s="36">
        <v>720</v>
      </c>
      <c r="V58" s="36">
        <v>55952382.9604</v>
      </c>
      <c r="W58" s="36">
        <v>35</v>
      </c>
      <c r="X58" s="36">
        <v>4393975.5034999996</v>
      </c>
      <c r="Y58" s="36">
        <v>75</v>
      </c>
      <c r="Z58" s="36">
        <v>8242033.0349999992</v>
      </c>
      <c r="AA58" s="36">
        <v>240</v>
      </c>
      <c r="AB58" s="36">
        <v>32691604.518999998</v>
      </c>
      <c r="AC58" s="36">
        <v>517</v>
      </c>
      <c r="AD58" s="36">
        <v>87924634.998300016</v>
      </c>
      <c r="AE58" s="36">
        <v>2</v>
      </c>
      <c r="AF58" s="36">
        <v>318738.42420000001</v>
      </c>
      <c r="AG58" s="36">
        <v>62</v>
      </c>
      <c r="AH58" s="36">
        <v>8825861.8462000005</v>
      </c>
      <c r="AI58" s="36">
        <v>16</v>
      </c>
      <c r="AJ58" s="36">
        <v>2218081.3775999998</v>
      </c>
      <c r="AK58" s="36">
        <v>149</v>
      </c>
      <c r="AL58" s="36">
        <v>33252526.694400001</v>
      </c>
      <c r="AM58" s="36">
        <v>5787</v>
      </c>
      <c r="AN58" s="37">
        <v>977086835.16790009</v>
      </c>
    </row>
    <row r="59" spans="1:40" s="38" customFormat="1" ht="15.75" hidden="1" x14ac:dyDescent="0.25">
      <c r="A59" s="32" t="s">
        <v>113</v>
      </c>
      <c r="B59" s="33" t="s">
        <v>109</v>
      </c>
      <c r="C59" s="33"/>
      <c r="D59" s="34"/>
      <c r="E59" s="33"/>
      <c r="F59" s="33"/>
      <c r="G59" s="36">
        <v>1180</v>
      </c>
      <c r="H59" s="36">
        <v>192451158.94690007</v>
      </c>
      <c r="I59" s="36">
        <v>1815</v>
      </c>
      <c r="J59" s="36">
        <v>349527166.34130001</v>
      </c>
      <c r="K59" s="36">
        <v>90</v>
      </c>
      <c r="L59" s="36">
        <v>11380402.97115</v>
      </c>
      <c r="M59" s="36">
        <v>110</v>
      </c>
      <c r="N59" s="36">
        <v>22208069.630499996</v>
      </c>
      <c r="O59" s="36">
        <v>100</v>
      </c>
      <c r="P59" s="36">
        <v>13881293.959999999</v>
      </c>
      <c r="Q59" s="36">
        <v>477</v>
      </c>
      <c r="R59" s="36">
        <v>128179956.63104999</v>
      </c>
      <c r="S59" s="36">
        <v>150</v>
      </c>
      <c r="T59" s="36">
        <v>17115618.465</v>
      </c>
      <c r="U59" s="36">
        <v>720</v>
      </c>
      <c r="V59" s="36">
        <v>55952382.9604</v>
      </c>
      <c r="W59" s="36">
        <v>35</v>
      </c>
      <c r="X59" s="36">
        <v>4393975.5034999996</v>
      </c>
      <c r="Y59" s="36">
        <v>75</v>
      </c>
      <c r="Z59" s="36">
        <v>8242033.0349999992</v>
      </c>
      <c r="AA59" s="36">
        <v>240</v>
      </c>
      <c r="AB59" s="36">
        <v>32691604.518999998</v>
      </c>
      <c r="AC59" s="36">
        <v>517</v>
      </c>
      <c r="AD59" s="36">
        <v>87924634.998300016</v>
      </c>
      <c r="AE59" s="36">
        <v>5</v>
      </c>
      <c r="AF59" s="36">
        <v>796846.06050000002</v>
      </c>
      <c r="AG59" s="36">
        <v>62</v>
      </c>
      <c r="AH59" s="36">
        <v>8825861.8462000005</v>
      </c>
      <c r="AI59" s="36">
        <v>16</v>
      </c>
      <c r="AJ59" s="36">
        <v>2218081.3775999998</v>
      </c>
      <c r="AK59" s="36">
        <v>149</v>
      </c>
      <c r="AL59" s="36">
        <v>33252526.694400001</v>
      </c>
      <c r="AM59" s="36">
        <v>5741</v>
      </c>
      <c r="AN59" s="37">
        <v>969041613.94079995</v>
      </c>
    </row>
    <row r="60" spans="1:40" s="38" customFormat="1" ht="15.75" hidden="1" x14ac:dyDescent="0.25">
      <c r="A60" s="32" t="s">
        <v>114</v>
      </c>
      <c r="B60" s="33" t="s">
        <v>109</v>
      </c>
      <c r="C60" s="33"/>
      <c r="D60" s="34"/>
      <c r="E60" s="33"/>
      <c r="F60" s="33"/>
      <c r="G60" s="36">
        <v>1180</v>
      </c>
      <c r="H60" s="36">
        <v>192451158.94690007</v>
      </c>
      <c r="I60" s="36">
        <v>1815</v>
      </c>
      <c r="J60" s="36">
        <v>349527166.34130001</v>
      </c>
      <c r="K60" s="36">
        <v>90</v>
      </c>
      <c r="L60" s="36">
        <v>11380402.97115</v>
      </c>
      <c r="M60" s="36">
        <v>110</v>
      </c>
      <c r="N60" s="36">
        <v>22208069.630499996</v>
      </c>
      <c r="O60" s="36">
        <v>100</v>
      </c>
      <c r="P60" s="36">
        <v>13881293.959999999</v>
      </c>
      <c r="Q60" s="36">
        <v>477</v>
      </c>
      <c r="R60" s="36">
        <v>128179956.63104999</v>
      </c>
      <c r="S60" s="36">
        <v>150</v>
      </c>
      <c r="T60" s="36">
        <v>17115618.465</v>
      </c>
      <c r="U60" s="36">
        <v>720</v>
      </c>
      <c r="V60" s="36">
        <v>55952382.9604</v>
      </c>
      <c r="W60" s="36">
        <v>35</v>
      </c>
      <c r="X60" s="36">
        <v>4393975.5034999996</v>
      </c>
      <c r="Y60" s="36">
        <v>75</v>
      </c>
      <c r="Z60" s="36">
        <v>8242033.0349999992</v>
      </c>
      <c r="AA60" s="36">
        <v>240</v>
      </c>
      <c r="AB60" s="36">
        <v>32691604.518999998</v>
      </c>
      <c r="AC60" s="36">
        <v>517</v>
      </c>
      <c r="AD60" s="36">
        <v>87924634.998300016</v>
      </c>
      <c r="AE60" s="36">
        <v>5</v>
      </c>
      <c r="AF60" s="36">
        <v>796846.06050000002</v>
      </c>
      <c r="AG60" s="36">
        <v>62</v>
      </c>
      <c r="AH60" s="36">
        <v>8825861.8462000005</v>
      </c>
      <c r="AI60" s="36">
        <v>16</v>
      </c>
      <c r="AJ60" s="36">
        <v>2218081.3775999998</v>
      </c>
      <c r="AK60" s="36">
        <v>149</v>
      </c>
      <c r="AL60" s="36">
        <v>33252526.694400001</v>
      </c>
      <c r="AM60" s="36">
        <v>5741</v>
      </c>
      <c r="AN60" s="37">
        <v>969041613.94079995</v>
      </c>
    </row>
    <row r="61" spans="1:40" s="44" customFormat="1" ht="15.75" hidden="1" x14ac:dyDescent="0.25">
      <c r="A61" s="39" t="s">
        <v>115</v>
      </c>
      <c r="B61" s="40" t="s">
        <v>109</v>
      </c>
      <c r="C61" s="40"/>
      <c r="D61" s="41"/>
      <c r="E61" s="40"/>
      <c r="F61" s="40"/>
      <c r="G61" s="42">
        <v>1180</v>
      </c>
      <c r="H61" s="42">
        <v>192385560.87540007</v>
      </c>
      <c r="I61" s="42">
        <v>1815</v>
      </c>
      <c r="J61" s="42">
        <v>349527166.34130001</v>
      </c>
      <c r="K61" s="42">
        <v>90</v>
      </c>
      <c r="L61" s="42">
        <v>11380402.97115</v>
      </c>
      <c r="M61" s="42">
        <v>110</v>
      </c>
      <c r="N61" s="42">
        <v>22208069.630499996</v>
      </c>
      <c r="O61" s="42">
        <v>100</v>
      </c>
      <c r="P61" s="42">
        <v>13881293.959999999</v>
      </c>
      <c r="Q61" s="42">
        <v>477</v>
      </c>
      <c r="R61" s="42">
        <v>128179956.63104999</v>
      </c>
      <c r="S61" s="42">
        <v>150</v>
      </c>
      <c r="T61" s="42">
        <v>17115618.465</v>
      </c>
      <c r="U61" s="42">
        <v>720</v>
      </c>
      <c r="V61" s="42">
        <v>55952382.9604</v>
      </c>
      <c r="W61" s="42">
        <v>35</v>
      </c>
      <c r="X61" s="42">
        <v>4393975.5034999996</v>
      </c>
      <c r="Y61" s="42">
        <v>75</v>
      </c>
      <c r="Z61" s="42">
        <v>8242033.0349999992</v>
      </c>
      <c r="AA61" s="42">
        <v>240</v>
      </c>
      <c r="AB61" s="42">
        <v>32691604.518999998</v>
      </c>
      <c r="AC61" s="42">
        <v>490</v>
      </c>
      <c r="AD61" s="42">
        <v>87976786.797700018</v>
      </c>
      <c r="AE61" s="42">
        <v>5</v>
      </c>
      <c r="AF61" s="42">
        <v>796846.06050000002</v>
      </c>
      <c r="AG61" s="42">
        <v>62</v>
      </c>
      <c r="AH61" s="42">
        <v>8825861.8462000005</v>
      </c>
      <c r="AI61" s="42">
        <v>16</v>
      </c>
      <c r="AJ61" s="42">
        <v>2218081.3775999998</v>
      </c>
      <c r="AK61" s="42">
        <v>300</v>
      </c>
      <c r="AL61" s="42">
        <v>66986104.460000008</v>
      </c>
      <c r="AM61" s="42">
        <v>5865</v>
      </c>
      <c r="AN61" s="43">
        <v>1002761745.4342999</v>
      </c>
    </row>
    <row r="62" spans="1:40" s="44" customFormat="1" hidden="1" x14ac:dyDescent="0.25">
      <c r="A62" s="45"/>
      <c r="B62" s="46" t="s">
        <v>116</v>
      </c>
      <c r="C62" s="47"/>
      <c r="D62" s="48"/>
      <c r="E62" s="47"/>
      <c r="F62" s="45"/>
      <c r="G62" s="49">
        <f>G55-G56</f>
        <v>0</v>
      </c>
      <c r="H62" s="49">
        <f t="shared" ref="H62:AN62" si="16">H55-H56</f>
        <v>0</v>
      </c>
      <c r="I62" s="49">
        <f t="shared" si="16"/>
        <v>-22</v>
      </c>
      <c r="J62" s="49">
        <f t="shared" si="16"/>
        <v>-3702685.31310004</v>
      </c>
      <c r="K62" s="49">
        <f t="shared" si="16"/>
        <v>0</v>
      </c>
      <c r="L62" s="49">
        <f t="shared" si="16"/>
        <v>0</v>
      </c>
      <c r="M62" s="49">
        <f t="shared" si="16"/>
        <v>0</v>
      </c>
      <c r="N62" s="49">
        <f t="shared" si="16"/>
        <v>0</v>
      </c>
      <c r="O62" s="49">
        <f t="shared" si="16"/>
        <v>0</v>
      </c>
      <c r="P62" s="49">
        <f t="shared" si="16"/>
        <v>0</v>
      </c>
      <c r="Q62" s="49">
        <f t="shared" si="16"/>
        <v>-26</v>
      </c>
      <c r="R62" s="49">
        <f t="shared" si="16"/>
        <v>-10559685.253000006</v>
      </c>
      <c r="S62" s="49">
        <f t="shared" si="16"/>
        <v>0</v>
      </c>
      <c r="T62" s="49">
        <f t="shared" si="16"/>
        <v>0</v>
      </c>
      <c r="U62" s="49">
        <f t="shared" si="16"/>
        <v>0</v>
      </c>
      <c r="V62" s="49">
        <f t="shared" si="16"/>
        <v>0</v>
      </c>
      <c r="W62" s="49">
        <f t="shared" si="16"/>
        <v>0</v>
      </c>
      <c r="X62" s="49">
        <f t="shared" si="16"/>
        <v>0</v>
      </c>
      <c r="Y62" s="49">
        <f t="shared" si="16"/>
        <v>0</v>
      </c>
      <c r="Z62" s="49">
        <f t="shared" si="16"/>
        <v>0</v>
      </c>
      <c r="AA62" s="49">
        <f t="shared" si="16"/>
        <v>8</v>
      </c>
      <c r="AB62" s="49">
        <f t="shared" si="16"/>
        <v>-47418.03900000453</v>
      </c>
      <c r="AC62" s="49">
        <f t="shared" si="16"/>
        <v>0</v>
      </c>
      <c r="AD62" s="49">
        <f t="shared" si="16"/>
        <v>0</v>
      </c>
      <c r="AE62" s="49">
        <f t="shared" si="16"/>
        <v>0</v>
      </c>
      <c r="AF62" s="49">
        <f t="shared" si="16"/>
        <v>0</v>
      </c>
      <c r="AG62" s="49">
        <f t="shared" si="16"/>
        <v>0</v>
      </c>
      <c r="AH62" s="49">
        <f t="shared" si="16"/>
        <v>0</v>
      </c>
      <c r="AI62" s="49">
        <f t="shared" si="16"/>
        <v>0</v>
      </c>
      <c r="AJ62" s="49">
        <f t="shared" si="16"/>
        <v>0</v>
      </c>
      <c r="AK62" s="49">
        <f t="shared" si="16"/>
        <v>0</v>
      </c>
      <c r="AL62" s="49">
        <f t="shared" si="16"/>
        <v>0</v>
      </c>
      <c r="AM62" s="49">
        <f t="shared" si="16"/>
        <v>-40</v>
      </c>
      <c r="AN62" s="49">
        <f t="shared" si="16"/>
        <v>-14309788.605099916</v>
      </c>
    </row>
    <row r="63" spans="1:40" x14ac:dyDescent="0.25">
      <c r="AM63" s="44">
        <f>AM55-AM62</f>
        <v>5757</v>
      </c>
    </row>
    <row r="64" spans="1:40" x14ac:dyDescent="0.25">
      <c r="G64" s="51">
        <v>1230</v>
      </c>
      <c r="H64" s="51">
        <v>200980608.40790004</v>
      </c>
      <c r="AM64" s="44">
        <f>AM61-AM55</f>
        <v>148</v>
      </c>
      <c r="AN64" s="44">
        <f>AN61-AN55</f>
        <v>75662683.01425004</v>
      </c>
    </row>
    <row r="65" spans="8:8" x14ac:dyDescent="0.25">
      <c r="H65" s="51">
        <f>H64-H55</f>
        <v>-3769626.7579999566</v>
      </c>
    </row>
  </sheetData>
  <mergeCells count="54">
    <mergeCell ref="A46:A50"/>
    <mergeCell ref="A51:A52"/>
    <mergeCell ref="AA2:AB2"/>
    <mergeCell ref="A3:R4"/>
    <mergeCell ref="AA1:AB1"/>
    <mergeCell ref="A24:A25"/>
    <mergeCell ref="A26:A27"/>
    <mergeCell ref="A28:A29"/>
    <mergeCell ref="A30:A32"/>
    <mergeCell ref="A34:A43"/>
    <mergeCell ref="A44:A45"/>
    <mergeCell ref="AI6:AJ6"/>
    <mergeCell ref="AK6:AL6"/>
    <mergeCell ref="A8:A9"/>
    <mergeCell ref="A10:A11"/>
    <mergeCell ref="A16:A21"/>
    <mergeCell ref="A22:A23"/>
    <mergeCell ref="W6:X6"/>
    <mergeCell ref="Y6:Z6"/>
    <mergeCell ref="AA6:AB6"/>
    <mergeCell ref="AC6:AD6"/>
    <mergeCell ref="AE6:AF6"/>
    <mergeCell ref="AG6:AH6"/>
    <mergeCell ref="AK5:AL5"/>
    <mergeCell ref="AM5:AN5"/>
    <mergeCell ref="G6:H6"/>
    <mergeCell ref="I6:J6"/>
    <mergeCell ref="K6:L6"/>
    <mergeCell ref="M6:N6"/>
    <mergeCell ref="O6:P6"/>
    <mergeCell ref="Q6:R6"/>
    <mergeCell ref="S6:T6"/>
    <mergeCell ref="U6:V6"/>
    <mergeCell ref="Y5:Z5"/>
    <mergeCell ref="AA5:AB5"/>
    <mergeCell ref="AC5:AD5"/>
    <mergeCell ref="AE5:AF5"/>
    <mergeCell ref="AG5:AH5"/>
    <mergeCell ref="AI5:AJ5"/>
    <mergeCell ref="M5:N5"/>
    <mergeCell ref="O5:P5"/>
    <mergeCell ref="Q5:R5"/>
    <mergeCell ref="S5:T5"/>
    <mergeCell ref="U5:V5"/>
    <mergeCell ref="W5:X5"/>
    <mergeCell ref="A5:A7"/>
    <mergeCell ref="B5:B7"/>
    <mergeCell ref="C5:C7"/>
    <mergeCell ref="D5:D7"/>
    <mergeCell ref="E5:E7"/>
    <mergeCell ref="F5:F7"/>
    <mergeCell ref="G5:H5"/>
    <mergeCell ref="I5:J5"/>
    <mergeCell ref="K5:L5"/>
  </mergeCells>
  <pageMargins left="0.59055118110236227" right="0" top="0.55118110236220474" bottom="0.19685039370078741" header="0.11811023622047245" footer="0.11811023622047245"/>
  <pageSetup paperSize="9" scale="75" orientation="portrait" r:id="rId1"/>
  <headerFooter differentFirst="1">
    <oddHeader>&amp;C&amp;P</oddHeader>
  </headerFooter>
  <colBreaks count="2" manualBreakCount="2">
    <brk id="18" max="1048575" man="1"/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2018-11-28T06:29:59Z</dcterms:created>
  <dcterms:modified xsi:type="dcterms:W3CDTF">2018-11-28T06:36:02Z</dcterms:modified>
</cp:coreProperties>
</file>