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КС!$A$12:$DO$12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КС!$A:$G,КС!$6:$9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N405" i="1" l="1"/>
  <c r="DJ393" i="1"/>
  <c r="DJ408" i="1" s="1"/>
  <c r="DN392" i="1"/>
  <c r="DM392" i="1"/>
  <c r="DK392" i="1"/>
  <c r="DK391" i="1" s="1"/>
  <c r="DI392" i="1"/>
  <c r="DG392" i="1"/>
  <c r="DE392" i="1"/>
  <c r="DC392" i="1"/>
  <c r="DA392" i="1"/>
  <c r="CY392" i="1"/>
  <c r="CW392" i="1"/>
  <c r="CU392" i="1"/>
  <c r="CS392" i="1"/>
  <c r="CQ392" i="1"/>
  <c r="CO392" i="1"/>
  <c r="CM392" i="1"/>
  <c r="CK392" i="1"/>
  <c r="CI392" i="1"/>
  <c r="CG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Y391" i="1" s="1"/>
  <c r="AW392" i="1"/>
  <c r="AU392" i="1"/>
  <c r="AU391" i="1" s="1"/>
  <c r="AS392" i="1"/>
  <c r="AQ392" i="1"/>
  <c r="AQ391" i="1" s="1"/>
  <c r="AO392" i="1"/>
  <c r="AM392" i="1"/>
  <c r="AM391" i="1" s="1"/>
  <c r="AK392" i="1"/>
  <c r="AI392" i="1"/>
  <c r="AI391" i="1" s="1"/>
  <c r="AG392" i="1"/>
  <c r="AE392" i="1"/>
  <c r="AE391" i="1" s="1"/>
  <c r="AC392" i="1"/>
  <c r="AA392" i="1"/>
  <c r="AA391" i="1" s="1"/>
  <c r="Y392" i="1"/>
  <c r="W392" i="1"/>
  <c r="W391" i="1" s="1"/>
  <c r="U392" i="1"/>
  <c r="S392" i="1"/>
  <c r="S391" i="1" s="1"/>
  <c r="Q392" i="1"/>
  <c r="O392" i="1"/>
  <c r="DO392" i="1" s="1"/>
  <c r="DO391" i="1" s="1"/>
  <c r="DN391" i="1"/>
  <c r="DM391" i="1"/>
  <c r="DL391" i="1"/>
  <c r="DI391" i="1"/>
  <c r="DH391" i="1"/>
  <c r="DG391" i="1"/>
  <c r="DF391" i="1"/>
  <c r="DE391" i="1"/>
  <c r="DD391" i="1"/>
  <c r="DC391" i="1"/>
  <c r="DB391" i="1"/>
  <c r="DA391" i="1"/>
  <c r="CZ391" i="1"/>
  <c r="CY391" i="1"/>
  <c r="CX391" i="1"/>
  <c r="CW391" i="1"/>
  <c r="CV391" i="1"/>
  <c r="CU391" i="1"/>
  <c r="CT391" i="1"/>
  <c r="CS391" i="1"/>
  <c r="CR391" i="1"/>
  <c r="CQ391" i="1"/>
  <c r="CP391" i="1"/>
  <c r="CO391" i="1"/>
  <c r="CN391" i="1"/>
  <c r="CM391" i="1"/>
  <c r="CL391" i="1"/>
  <c r="CK391" i="1"/>
  <c r="CJ391" i="1"/>
  <c r="CI391" i="1"/>
  <c r="CH391" i="1"/>
  <c r="CG391" i="1"/>
  <c r="CF391" i="1"/>
  <c r="CE391" i="1"/>
  <c r="CD391" i="1"/>
  <c r="CC391" i="1"/>
  <c r="CB391" i="1"/>
  <c r="CA391" i="1"/>
  <c r="BZ391" i="1"/>
  <c r="BY391" i="1"/>
  <c r="BX391" i="1"/>
  <c r="BW391" i="1"/>
  <c r="BV391" i="1"/>
  <c r="BU391" i="1"/>
  <c r="BT391" i="1"/>
  <c r="BS391" i="1"/>
  <c r="BR391" i="1"/>
  <c r="BQ391" i="1"/>
  <c r="BP391" i="1"/>
  <c r="BO391" i="1"/>
  <c r="BN391" i="1"/>
  <c r="BM391" i="1"/>
  <c r="BL391" i="1"/>
  <c r="BK391" i="1"/>
  <c r="BJ391" i="1"/>
  <c r="BI391" i="1"/>
  <c r="BH391" i="1"/>
  <c r="BG391" i="1"/>
  <c r="BF391" i="1"/>
  <c r="BE391" i="1"/>
  <c r="BD391" i="1"/>
  <c r="BC391" i="1"/>
  <c r="BA391" i="1"/>
  <c r="AZ391" i="1"/>
  <c r="AX391" i="1"/>
  <c r="AW391" i="1"/>
  <c r="AV391" i="1"/>
  <c r="AT391" i="1"/>
  <c r="AS391" i="1"/>
  <c r="AR391" i="1"/>
  <c r="AO391" i="1"/>
  <c r="AN391" i="1"/>
  <c r="AL391" i="1"/>
  <c r="AK391" i="1"/>
  <c r="AJ391" i="1"/>
  <c r="AH391" i="1"/>
  <c r="AG391" i="1"/>
  <c r="AF391" i="1"/>
  <c r="AD391" i="1"/>
  <c r="AC391" i="1"/>
  <c r="AB391" i="1"/>
  <c r="Z391" i="1"/>
  <c r="Y391" i="1"/>
  <c r="X391" i="1"/>
  <c r="V391" i="1"/>
  <c r="U391" i="1"/>
  <c r="T391" i="1"/>
  <c r="R391" i="1"/>
  <c r="Q391" i="1"/>
  <c r="P391" i="1"/>
  <c r="N391" i="1"/>
  <c r="DN390" i="1"/>
  <c r="DM390" i="1"/>
  <c r="DK390" i="1"/>
  <c r="DI390" i="1"/>
  <c r="DG390" i="1"/>
  <c r="DE390" i="1"/>
  <c r="DC390" i="1"/>
  <c r="DA390" i="1"/>
  <c r="CY390" i="1"/>
  <c r="CW390" i="1"/>
  <c r="CU390" i="1"/>
  <c r="CS390" i="1"/>
  <c r="CQ390" i="1"/>
  <c r="CO390" i="1"/>
  <c r="CM390" i="1"/>
  <c r="CK390" i="1"/>
  <c r="CI390" i="1"/>
  <c r="CG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G390" i="1"/>
  <c r="BE390" i="1"/>
  <c r="BC390" i="1"/>
  <c r="BA390" i="1"/>
  <c r="AY390" i="1"/>
  <c r="AW390" i="1"/>
  <c r="AU390" i="1"/>
  <c r="AS390" i="1"/>
  <c r="AQ390" i="1"/>
  <c r="AO390" i="1"/>
  <c r="AM390" i="1"/>
  <c r="AK390" i="1"/>
  <c r="AI390" i="1"/>
  <c r="AG390" i="1"/>
  <c r="AE390" i="1"/>
  <c r="AC390" i="1"/>
  <c r="AA390" i="1"/>
  <c r="Y390" i="1"/>
  <c r="W390" i="1"/>
  <c r="U390" i="1"/>
  <c r="S390" i="1"/>
  <c r="Q390" i="1"/>
  <c r="O390" i="1"/>
  <c r="DN389" i="1"/>
  <c r="DM389" i="1"/>
  <c r="DK389" i="1"/>
  <c r="DI389" i="1"/>
  <c r="DG389" i="1"/>
  <c r="DE389" i="1"/>
  <c r="DC389" i="1"/>
  <c r="DA389" i="1"/>
  <c r="CY389" i="1"/>
  <c r="CW389" i="1"/>
  <c r="CU389" i="1"/>
  <c r="CS389" i="1"/>
  <c r="CQ389" i="1"/>
  <c r="CO389" i="1"/>
  <c r="CM389" i="1"/>
  <c r="CK389" i="1"/>
  <c r="CI389" i="1"/>
  <c r="CG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Y389" i="1"/>
  <c r="AW389" i="1"/>
  <c r="AU389" i="1"/>
  <c r="AS389" i="1"/>
  <c r="AQ389" i="1"/>
  <c r="AO389" i="1"/>
  <c r="AM389" i="1"/>
  <c r="AK389" i="1"/>
  <c r="AI389" i="1"/>
  <c r="AG389" i="1"/>
  <c r="AE389" i="1"/>
  <c r="AC389" i="1"/>
  <c r="AA389" i="1"/>
  <c r="Y389" i="1"/>
  <c r="W389" i="1"/>
  <c r="U389" i="1"/>
  <c r="S389" i="1"/>
  <c r="Q389" i="1"/>
  <c r="O389" i="1"/>
  <c r="DN388" i="1"/>
  <c r="DM388" i="1"/>
  <c r="DK388" i="1"/>
  <c r="DI388" i="1"/>
  <c r="DG388" i="1"/>
  <c r="DE388" i="1"/>
  <c r="DC388" i="1"/>
  <c r="DA388" i="1"/>
  <c r="CY388" i="1"/>
  <c r="CW388" i="1"/>
  <c r="CU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I388" i="1"/>
  <c r="AG388" i="1"/>
  <c r="AE388" i="1"/>
  <c r="AC388" i="1"/>
  <c r="AA388" i="1"/>
  <c r="Y388" i="1"/>
  <c r="W388" i="1"/>
  <c r="U388" i="1"/>
  <c r="S388" i="1"/>
  <c r="Q388" i="1"/>
  <c r="DO388" i="1" s="1"/>
  <c r="O388" i="1"/>
  <c r="DN387" i="1"/>
  <c r="DM387" i="1"/>
  <c r="DK387" i="1"/>
  <c r="DI387" i="1"/>
  <c r="DG387" i="1"/>
  <c r="DE387" i="1"/>
  <c r="DC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G387" i="1"/>
  <c r="BE387" i="1"/>
  <c r="BC387" i="1"/>
  <c r="BA387" i="1"/>
  <c r="AY387" i="1"/>
  <c r="AW387" i="1"/>
  <c r="AU387" i="1"/>
  <c r="AS387" i="1"/>
  <c r="AQ387" i="1"/>
  <c r="AO387" i="1"/>
  <c r="AM387" i="1"/>
  <c r="AK387" i="1"/>
  <c r="AI387" i="1"/>
  <c r="AG387" i="1"/>
  <c r="AE387" i="1"/>
  <c r="AC387" i="1"/>
  <c r="AA387" i="1"/>
  <c r="Y387" i="1"/>
  <c r="W387" i="1"/>
  <c r="U387" i="1"/>
  <c r="S387" i="1"/>
  <c r="Q387" i="1"/>
  <c r="O387" i="1"/>
  <c r="DN386" i="1"/>
  <c r="DM386" i="1"/>
  <c r="DK386" i="1"/>
  <c r="DI386" i="1"/>
  <c r="DG386" i="1"/>
  <c r="DE386" i="1"/>
  <c r="DC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I386" i="1"/>
  <c r="AG386" i="1"/>
  <c r="AE386" i="1"/>
  <c r="AC386" i="1"/>
  <c r="AA386" i="1"/>
  <c r="Y386" i="1"/>
  <c r="W386" i="1"/>
  <c r="U386" i="1"/>
  <c r="S386" i="1"/>
  <c r="Q386" i="1"/>
  <c r="O386" i="1"/>
  <c r="DN385" i="1"/>
  <c r="DA385" i="1"/>
  <c r="U385" i="1"/>
  <c r="DN384" i="1"/>
  <c r="DE384" i="1"/>
  <c r="DA384" i="1"/>
  <c r="U384" i="1"/>
  <c r="DO384" i="1" s="1"/>
  <c r="DN383" i="1"/>
  <c r="DE383" i="1"/>
  <c r="DA383" i="1"/>
  <c r="U383" i="1"/>
  <c r="DN382" i="1"/>
  <c r="DE382" i="1"/>
  <c r="DA382" i="1"/>
  <c r="U382" i="1"/>
  <c r="DO382" i="1" s="1"/>
  <c r="DN381" i="1"/>
  <c r="DM381" i="1"/>
  <c r="DK381" i="1"/>
  <c r="DI381" i="1"/>
  <c r="DG381" i="1"/>
  <c r="DE381" i="1"/>
  <c r="DC381" i="1"/>
  <c r="DA381" i="1"/>
  <c r="CY381" i="1"/>
  <c r="CW381" i="1"/>
  <c r="CU381" i="1"/>
  <c r="CS381" i="1"/>
  <c r="CQ381" i="1"/>
  <c r="CO381" i="1"/>
  <c r="CM381" i="1"/>
  <c r="CK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Q381" i="1"/>
  <c r="AO381" i="1"/>
  <c r="AM381" i="1"/>
  <c r="AK381" i="1"/>
  <c r="AI381" i="1"/>
  <c r="AG381" i="1"/>
  <c r="AE381" i="1"/>
  <c r="AC381" i="1"/>
  <c r="AA381" i="1"/>
  <c r="Y381" i="1"/>
  <c r="W381" i="1"/>
  <c r="U381" i="1"/>
  <c r="S381" i="1"/>
  <c r="Q381" i="1"/>
  <c r="O381" i="1"/>
  <c r="DN380" i="1"/>
  <c r="DM380" i="1"/>
  <c r="DK380" i="1"/>
  <c r="DI380" i="1"/>
  <c r="DG380" i="1"/>
  <c r="DE380" i="1"/>
  <c r="DC380" i="1"/>
  <c r="DA380" i="1"/>
  <c r="CY380" i="1"/>
  <c r="CW380" i="1"/>
  <c r="CU380" i="1"/>
  <c r="CS380" i="1"/>
  <c r="CQ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G380" i="1"/>
  <c r="BE380" i="1"/>
  <c r="BC380" i="1"/>
  <c r="BA380" i="1"/>
  <c r="AY380" i="1"/>
  <c r="AW380" i="1"/>
  <c r="AU380" i="1"/>
  <c r="AS380" i="1"/>
  <c r="AQ380" i="1"/>
  <c r="AO380" i="1"/>
  <c r="AM380" i="1"/>
  <c r="AK380" i="1"/>
  <c r="AI380" i="1"/>
  <c r="AG380" i="1"/>
  <c r="AE380" i="1"/>
  <c r="AC380" i="1"/>
  <c r="AA380" i="1"/>
  <c r="Y380" i="1"/>
  <c r="W380" i="1"/>
  <c r="U380" i="1"/>
  <c r="S380" i="1"/>
  <c r="Q380" i="1"/>
  <c r="O380" i="1"/>
  <c r="DN379" i="1"/>
  <c r="DM379" i="1"/>
  <c r="DK379" i="1"/>
  <c r="DI379" i="1"/>
  <c r="DG379" i="1"/>
  <c r="DE379" i="1"/>
  <c r="DC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G379" i="1"/>
  <c r="BE379" i="1"/>
  <c r="BC379" i="1"/>
  <c r="BA379" i="1"/>
  <c r="AY379" i="1"/>
  <c r="AW379" i="1"/>
  <c r="AU379" i="1"/>
  <c r="AS379" i="1"/>
  <c r="AQ379" i="1"/>
  <c r="AO379" i="1"/>
  <c r="AM379" i="1"/>
  <c r="AK379" i="1"/>
  <c r="AI379" i="1"/>
  <c r="AG379" i="1"/>
  <c r="AE379" i="1"/>
  <c r="AC379" i="1"/>
  <c r="AA379" i="1"/>
  <c r="Y379" i="1"/>
  <c r="W379" i="1"/>
  <c r="U379" i="1"/>
  <c r="S379" i="1"/>
  <c r="Q379" i="1"/>
  <c r="O379" i="1"/>
  <c r="DN378" i="1"/>
  <c r="DM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I378" i="1"/>
  <c r="AG378" i="1"/>
  <c r="AE378" i="1"/>
  <c r="AC378" i="1"/>
  <c r="AA378" i="1"/>
  <c r="Y378" i="1"/>
  <c r="W378" i="1"/>
  <c r="U378" i="1"/>
  <c r="S378" i="1"/>
  <c r="Q378" i="1"/>
  <c r="O378" i="1"/>
  <c r="DO378" i="1" s="1"/>
  <c r="DN377" i="1"/>
  <c r="DM377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I377" i="1"/>
  <c r="AG377" i="1"/>
  <c r="AE377" i="1"/>
  <c r="AC377" i="1"/>
  <c r="AA377" i="1"/>
  <c r="Y377" i="1"/>
  <c r="W377" i="1"/>
  <c r="U377" i="1"/>
  <c r="S377" i="1"/>
  <c r="Q377" i="1"/>
  <c r="O377" i="1"/>
  <c r="DN376" i="1"/>
  <c r="DM376" i="1"/>
  <c r="DK376" i="1"/>
  <c r="DI376" i="1"/>
  <c r="DG376" i="1"/>
  <c r="DE376" i="1"/>
  <c r="DC376" i="1"/>
  <c r="DA376" i="1"/>
  <c r="CY376" i="1"/>
  <c r="CW376" i="1"/>
  <c r="CU376" i="1"/>
  <c r="CS376" i="1"/>
  <c r="CQ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Q376" i="1"/>
  <c r="AO376" i="1"/>
  <c r="AM376" i="1"/>
  <c r="AK376" i="1"/>
  <c r="AI376" i="1"/>
  <c r="AG376" i="1"/>
  <c r="AE376" i="1"/>
  <c r="AC376" i="1"/>
  <c r="AA376" i="1"/>
  <c r="Y376" i="1"/>
  <c r="W376" i="1"/>
  <c r="U376" i="1"/>
  <c r="S376" i="1"/>
  <c r="Q376" i="1"/>
  <c r="O376" i="1"/>
  <c r="DN375" i="1"/>
  <c r="DM375" i="1"/>
  <c r="DK375" i="1"/>
  <c r="DI375" i="1"/>
  <c r="DG375" i="1"/>
  <c r="DE375" i="1"/>
  <c r="DC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Q375" i="1"/>
  <c r="AO375" i="1"/>
  <c r="AM375" i="1"/>
  <c r="AK375" i="1"/>
  <c r="AI375" i="1"/>
  <c r="AG375" i="1"/>
  <c r="AE375" i="1"/>
  <c r="AC375" i="1"/>
  <c r="AA375" i="1"/>
  <c r="Y375" i="1"/>
  <c r="W375" i="1"/>
  <c r="U375" i="1"/>
  <c r="S375" i="1"/>
  <c r="Q375" i="1"/>
  <c r="O375" i="1"/>
  <c r="DN374" i="1"/>
  <c r="DM374" i="1"/>
  <c r="DK374" i="1"/>
  <c r="DI374" i="1"/>
  <c r="DG374" i="1"/>
  <c r="DG372" i="1" s="1"/>
  <c r="DE374" i="1"/>
  <c r="DC374" i="1"/>
  <c r="DA374" i="1"/>
  <c r="CY374" i="1"/>
  <c r="CY372" i="1" s="1"/>
  <c r="CW374" i="1"/>
  <c r="CU374" i="1"/>
  <c r="CS374" i="1"/>
  <c r="CQ374" i="1"/>
  <c r="CQ372" i="1" s="1"/>
  <c r="CO374" i="1"/>
  <c r="CM374" i="1"/>
  <c r="CK374" i="1"/>
  <c r="CI374" i="1"/>
  <c r="CI372" i="1" s="1"/>
  <c r="CG374" i="1"/>
  <c r="CE374" i="1"/>
  <c r="CC374" i="1"/>
  <c r="CA374" i="1"/>
  <c r="CA372" i="1" s="1"/>
  <c r="BY374" i="1"/>
  <c r="BW374" i="1"/>
  <c r="BU374" i="1"/>
  <c r="BS374" i="1"/>
  <c r="BS372" i="1" s="1"/>
  <c r="BQ374" i="1"/>
  <c r="BO374" i="1"/>
  <c r="BM374" i="1"/>
  <c r="BK374" i="1"/>
  <c r="BK372" i="1" s="1"/>
  <c r="BI374" i="1"/>
  <c r="BG374" i="1"/>
  <c r="BE374" i="1"/>
  <c r="BC374" i="1"/>
  <c r="BC372" i="1" s="1"/>
  <c r="BA374" i="1"/>
  <c r="AY374" i="1"/>
  <c r="AW374" i="1"/>
  <c r="AU374" i="1"/>
  <c r="AU372" i="1" s="1"/>
  <c r="AS374" i="1"/>
  <c r="AQ374" i="1"/>
  <c r="AO374" i="1"/>
  <c r="AM374" i="1"/>
  <c r="AM372" i="1" s="1"/>
  <c r="AK374" i="1"/>
  <c r="AI374" i="1"/>
  <c r="AG374" i="1"/>
  <c r="AE374" i="1"/>
  <c r="AE372" i="1" s="1"/>
  <c r="AC374" i="1"/>
  <c r="AA374" i="1"/>
  <c r="Y374" i="1"/>
  <c r="W374" i="1"/>
  <c r="W372" i="1" s="1"/>
  <c r="U374" i="1"/>
  <c r="S374" i="1"/>
  <c r="Q374" i="1"/>
  <c r="O374" i="1"/>
  <c r="O372" i="1" s="1"/>
  <c r="DN373" i="1"/>
  <c r="DM373" i="1"/>
  <c r="DM372" i="1" s="1"/>
  <c r="DK373" i="1"/>
  <c r="DI373" i="1"/>
  <c r="DI372" i="1" s="1"/>
  <c r="DG373" i="1"/>
  <c r="DE373" i="1"/>
  <c r="DC373" i="1"/>
  <c r="DA373" i="1"/>
  <c r="DA372" i="1" s="1"/>
  <c r="CY373" i="1"/>
  <c r="CW373" i="1"/>
  <c r="CU373" i="1"/>
  <c r="CS373" i="1"/>
  <c r="CS372" i="1" s="1"/>
  <c r="CQ373" i="1"/>
  <c r="CO373" i="1"/>
  <c r="CM373" i="1"/>
  <c r="CK373" i="1"/>
  <c r="CK372" i="1" s="1"/>
  <c r="CI373" i="1"/>
  <c r="CG373" i="1"/>
  <c r="CE373" i="1"/>
  <c r="CC373" i="1"/>
  <c r="CC372" i="1" s="1"/>
  <c r="CA373" i="1"/>
  <c r="BY373" i="1"/>
  <c r="BW373" i="1"/>
  <c r="BU373" i="1"/>
  <c r="BU372" i="1" s="1"/>
  <c r="BS373" i="1"/>
  <c r="BQ373" i="1"/>
  <c r="BO373" i="1"/>
  <c r="BM373" i="1"/>
  <c r="BM372" i="1" s="1"/>
  <c r="BK373" i="1"/>
  <c r="BI373" i="1"/>
  <c r="BG373" i="1"/>
  <c r="BE373" i="1"/>
  <c r="BE372" i="1" s="1"/>
  <c r="BC373" i="1"/>
  <c r="BA373" i="1"/>
  <c r="AY373" i="1"/>
  <c r="AW373" i="1"/>
  <c r="AW372" i="1" s="1"/>
  <c r="AU373" i="1"/>
  <c r="AS373" i="1"/>
  <c r="AQ373" i="1"/>
  <c r="AO373" i="1"/>
  <c r="AO372" i="1" s="1"/>
  <c r="AM373" i="1"/>
  <c r="AK373" i="1"/>
  <c r="AI373" i="1"/>
  <c r="AG373" i="1"/>
  <c r="AG372" i="1" s="1"/>
  <c r="AE373" i="1"/>
  <c r="AC373" i="1"/>
  <c r="AA373" i="1"/>
  <c r="Y373" i="1"/>
  <c r="Y372" i="1" s="1"/>
  <c r="W373" i="1"/>
  <c r="U373" i="1"/>
  <c r="S373" i="1"/>
  <c r="Q373" i="1"/>
  <c r="Q372" i="1" s="1"/>
  <c r="O373" i="1"/>
  <c r="DN372" i="1"/>
  <c r="DL372" i="1"/>
  <c r="DH372" i="1"/>
  <c r="DF372" i="1"/>
  <c r="DE372" i="1"/>
  <c r="DD372" i="1"/>
  <c r="DB372" i="1"/>
  <c r="CZ372" i="1"/>
  <c r="CX372" i="1"/>
  <c r="CW372" i="1"/>
  <c r="CV372" i="1"/>
  <c r="CT372" i="1"/>
  <c r="CR372" i="1"/>
  <c r="CP372" i="1"/>
  <c r="CO372" i="1"/>
  <c r="CN372" i="1"/>
  <c r="CL372" i="1"/>
  <c r="CJ372" i="1"/>
  <c r="CH372" i="1"/>
  <c r="CG372" i="1"/>
  <c r="CF372" i="1"/>
  <c r="CD372" i="1"/>
  <c r="CB372" i="1"/>
  <c r="BZ372" i="1"/>
  <c r="BY372" i="1"/>
  <c r="BX372" i="1"/>
  <c r="BV372" i="1"/>
  <c r="BT372" i="1"/>
  <c r="BR372" i="1"/>
  <c r="BQ372" i="1"/>
  <c r="BP372" i="1"/>
  <c r="BN372" i="1"/>
  <c r="BL372" i="1"/>
  <c r="BJ372" i="1"/>
  <c r="BI372" i="1"/>
  <c r="BH372" i="1"/>
  <c r="BF372" i="1"/>
  <c r="BD372" i="1"/>
  <c r="BB372" i="1"/>
  <c r="BA372" i="1"/>
  <c r="AZ372" i="1"/>
  <c r="AX372" i="1"/>
  <c r="AV372" i="1"/>
  <c r="AT372" i="1"/>
  <c r="AS372" i="1"/>
  <c r="AR372" i="1"/>
  <c r="AN372" i="1"/>
  <c r="AL372" i="1"/>
  <c r="AJ372" i="1"/>
  <c r="AH372" i="1"/>
  <c r="AF372" i="1"/>
  <c r="AD372" i="1"/>
  <c r="AB372" i="1"/>
  <c r="Z372" i="1"/>
  <c r="X372" i="1"/>
  <c r="V372" i="1"/>
  <c r="T372" i="1"/>
  <c r="R372" i="1"/>
  <c r="P372" i="1"/>
  <c r="N372" i="1"/>
  <c r="DN371" i="1"/>
  <c r="DM371" i="1"/>
  <c r="DK371" i="1"/>
  <c r="DI371" i="1"/>
  <c r="DG371" i="1"/>
  <c r="DE371" i="1"/>
  <c r="DC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G371" i="1"/>
  <c r="BE371" i="1"/>
  <c r="BC371" i="1"/>
  <c r="BA371" i="1"/>
  <c r="AY371" i="1"/>
  <c r="AW371" i="1"/>
  <c r="AU371" i="1"/>
  <c r="AS371" i="1"/>
  <c r="AQ371" i="1"/>
  <c r="AO371" i="1"/>
  <c r="AM371" i="1"/>
  <c r="AK371" i="1"/>
  <c r="AI371" i="1"/>
  <c r="AG371" i="1"/>
  <c r="AE371" i="1"/>
  <c r="AC371" i="1"/>
  <c r="AA371" i="1"/>
  <c r="Y371" i="1"/>
  <c r="W371" i="1"/>
  <c r="U371" i="1"/>
  <c r="S371" i="1"/>
  <c r="Q371" i="1"/>
  <c r="O371" i="1"/>
  <c r="DO371" i="1" s="1"/>
  <c r="DN370" i="1"/>
  <c r="DM370" i="1"/>
  <c r="DK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I370" i="1"/>
  <c r="AG370" i="1"/>
  <c r="AE370" i="1"/>
  <c r="AC370" i="1"/>
  <c r="AA370" i="1"/>
  <c r="Y370" i="1"/>
  <c r="W370" i="1"/>
  <c r="U370" i="1"/>
  <c r="S370" i="1"/>
  <c r="Q370" i="1"/>
  <c r="O370" i="1"/>
  <c r="DN369" i="1"/>
  <c r="DM369" i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I369" i="1"/>
  <c r="AG369" i="1"/>
  <c r="AE369" i="1"/>
  <c r="AC369" i="1"/>
  <c r="AA369" i="1"/>
  <c r="Y369" i="1"/>
  <c r="W369" i="1"/>
  <c r="U369" i="1"/>
  <c r="S369" i="1"/>
  <c r="Q369" i="1"/>
  <c r="O369" i="1"/>
  <c r="DN368" i="1"/>
  <c r="DM368" i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I368" i="1"/>
  <c r="AG368" i="1"/>
  <c r="AE368" i="1"/>
  <c r="AC368" i="1"/>
  <c r="AA368" i="1"/>
  <c r="Y368" i="1"/>
  <c r="W368" i="1"/>
  <c r="U368" i="1"/>
  <c r="S368" i="1"/>
  <c r="Q368" i="1"/>
  <c r="O368" i="1"/>
  <c r="DN367" i="1"/>
  <c r="DM367" i="1"/>
  <c r="DK367" i="1"/>
  <c r="DI367" i="1"/>
  <c r="DG367" i="1"/>
  <c r="DE367" i="1"/>
  <c r="DC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W367" i="1"/>
  <c r="AU367" i="1"/>
  <c r="AS367" i="1"/>
  <c r="AQ367" i="1"/>
  <c r="AO367" i="1"/>
  <c r="AM367" i="1"/>
  <c r="AK367" i="1"/>
  <c r="AI367" i="1"/>
  <c r="AG367" i="1"/>
  <c r="AE367" i="1"/>
  <c r="AC367" i="1"/>
  <c r="AA367" i="1"/>
  <c r="Y367" i="1"/>
  <c r="W367" i="1"/>
  <c r="U367" i="1"/>
  <c r="S367" i="1"/>
  <c r="Q367" i="1"/>
  <c r="O367" i="1"/>
  <c r="DN366" i="1"/>
  <c r="DM366" i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O360" i="1" s="1"/>
  <c r="AM366" i="1"/>
  <c r="AK366" i="1"/>
  <c r="AI366" i="1"/>
  <c r="AG366" i="1"/>
  <c r="AG360" i="1" s="1"/>
  <c r="AE366" i="1"/>
  <c r="AC366" i="1"/>
  <c r="AA366" i="1"/>
  <c r="Y366" i="1"/>
  <c r="Y360" i="1" s="1"/>
  <c r="W366" i="1"/>
  <c r="U366" i="1"/>
  <c r="S366" i="1"/>
  <c r="Q366" i="1"/>
  <c r="DO366" i="1" s="1"/>
  <c r="O366" i="1"/>
  <c r="DN365" i="1"/>
  <c r="DM365" i="1"/>
  <c r="DK365" i="1"/>
  <c r="DI365" i="1"/>
  <c r="DG365" i="1"/>
  <c r="DE365" i="1"/>
  <c r="DC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N365" i="1"/>
  <c r="BM365" i="1"/>
  <c r="BK365" i="1"/>
  <c r="BI365" i="1"/>
  <c r="BG365" i="1"/>
  <c r="BE365" i="1"/>
  <c r="BC365" i="1"/>
  <c r="BA365" i="1"/>
  <c r="AY365" i="1"/>
  <c r="AW365" i="1"/>
  <c r="AU365" i="1"/>
  <c r="AT365" i="1"/>
  <c r="AS365" i="1"/>
  <c r="AQ365" i="1"/>
  <c r="AO365" i="1"/>
  <c r="AM365" i="1"/>
  <c r="AK365" i="1"/>
  <c r="AI365" i="1"/>
  <c r="AG365" i="1"/>
  <c r="AE365" i="1"/>
  <c r="AC365" i="1"/>
  <c r="AA365" i="1"/>
  <c r="Y365" i="1"/>
  <c r="W365" i="1"/>
  <c r="U365" i="1"/>
  <c r="S365" i="1"/>
  <c r="Q365" i="1"/>
  <c r="O365" i="1"/>
  <c r="DO365" i="1" s="1"/>
  <c r="DN364" i="1"/>
  <c r="DN360" i="1" s="1"/>
  <c r="DM364" i="1"/>
  <c r="DK364" i="1"/>
  <c r="DI364" i="1"/>
  <c r="DG364" i="1"/>
  <c r="DE364" i="1"/>
  <c r="DC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R364" i="1"/>
  <c r="AQ364" i="1"/>
  <c r="AO364" i="1"/>
  <c r="AM364" i="1"/>
  <c r="AK364" i="1"/>
  <c r="AI364" i="1"/>
  <c r="AG364" i="1"/>
  <c r="AE364" i="1"/>
  <c r="AC364" i="1"/>
  <c r="AA364" i="1"/>
  <c r="Y364" i="1"/>
  <c r="W364" i="1"/>
  <c r="U364" i="1"/>
  <c r="S364" i="1"/>
  <c r="Q364" i="1"/>
  <c r="O364" i="1"/>
  <c r="DN363" i="1"/>
  <c r="DM363" i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I363" i="1"/>
  <c r="AG363" i="1"/>
  <c r="AE363" i="1"/>
  <c r="AC363" i="1"/>
  <c r="AA363" i="1"/>
  <c r="Y363" i="1"/>
  <c r="W363" i="1"/>
  <c r="U363" i="1"/>
  <c r="S363" i="1"/>
  <c r="Q363" i="1"/>
  <c r="O363" i="1"/>
  <c r="DO363" i="1" s="1"/>
  <c r="DN362" i="1"/>
  <c r="DM362" i="1"/>
  <c r="DK362" i="1"/>
  <c r="DK360" i="1" s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I362" i="1"/>
  <c r="AG362" i="1"/>
  <c r="AE362" i="1"/>
  <c r="AC362" i="1"/>
  <c r="AA362" i="1"/>
  <c r="Y362" i="1"/>
  <c r="W362" i="1"/>
  <c r="U362" i="1"/>
  <c r="S362" i="1"/>
  <c r="Q362" i="1"/>
  <c r="O362" i="1"/>
  <c r="DN361" i="1"/>
  <c r="DM361" i="1"/>
  <c r="DM360" i="1" s="1"/>
  <c r="DK361" i="1"/>
  <c r="DI361" i="1"/>
  <c r="DG361" i="1"/>
  <c r="DE361" i="1"/>
  <c r="DE360" i="1" s="1"/>
  <c r="DC361" i="1"/>
  <c r="DA361" i="1"/>
  <c r="CY361" i="1"/>
  <c r="CW361" i="1"/>
  <c r="CW360" i="1" s="1"/>
  <c r="CU361" i="1"/>
  <c r="CS361" i="1"/>
  <c r="CQ361" i="1"/>
  <c r="CO361" i="1"/>
  <c r="CO360" i="1" s="1"/>
  <c r="CM361" i="1"/>
  <c r="CK361" i="1"/>
  <c r="CI361" i="1"/>
  <c r="CG361" i="1"/>
  <c r="CG360" i="1" s="1"/>
  <c r="CE361" i="1"/>
  <c r="CC361" i="1"/>
  <c r="CA361" i="1"/>
  <c r="BY361" i="1"/>
  <c r="BY360" i="1" s="1"/>
  <c r="BW361" i="1"/>
  <c r="BU361" i="1"/>
  <c r="BS361" i="1"/>
  <c r="BQ361" i="1"/>
  <c r="BQ360" i="1" s="1"/>
  <c r="BO361" i="1"/>
  <c r="BM361" i="1"/>
  <c r="BK361" i="1"/>
  <c r="BI361" i="1"/>
  <c r="BI360" i="1" s="1"/>
  <c r="BG361" i="1"/>
  <c r="BE361" i="1"/>
  <c r="BC361" i="1"/>
  <c r="BA361" i="1"/>
  <c r="BA360" i="1" s="1"/>
  <c r="AY361" i="1"/>
  <c r="AW361" i="1"/>
  <c r="AU361" i="1"/>
  <c r="AS361" i="1"/>
  <c r="AS360" i="1" s="1"/>
  <c r="AQ361" i="1"/>
  <c r="AO361" i="1"/>
  <c r="AM361" i="1"/>
  <c r="AK361" i="1"/>
  <c r="AI361" i="1"/>
  <c r="AG361" i="1"/>
  <c r="AE361" i="1"/>
  <c r="AC361" i="1"/>
  <c r="AA361" i="1"/>
  <c r="Y361" i="1"/>
  <c r="W361" i="1"/>
  <c r="U361" i="1"/>
  <c r="S361" i="1"/>
  <c r="Q361" i="1"/>
  <c r="O361" i="1"/>
  <c r="DO361" i="1" s="1"/>
  <c r="DL360" i="1"/>
  <c r="DH360" i="1"/>
  <c r="DF360" i="1"/>
  <c r="DD360" i="1"/>
  <c r="DB360" i="1"/>
  <c r="CZ360" i="1"/>
  <c r="CX360" i="1"/>
  <c r="CV360" i="1"/>
  <c r="CT360" i="1"/>
  <c r="CR360" i="1"/>
  <c r="CP360" i="1"/>
  <c r="CN360" i="1"/>
  <c r="CL360" i="1"/>
  <c r="CJ360" i="1"/>
  <c r="CH360" i="1"/>
  <c r="CF360" i="1"/>
  <c r="CD360" i="1"/>
  <c r="CB360" i="1"/>
  <c r="BZ360" i="1"/>
  <c r="BX360" i="1"/>
  <c r="BV360" i="1"/>
  <c r="BT360" i="1"/>
  <c r="BR360" i="1"/>
  <c r="BP360" i="1"/>
  <c r="BN360" i="1"/>
  <c r="BL360" i="1"/>
  <c r="BJ360" i="1"/>
  <c r="BH360" i="1"/>
  <c r="BF360" i="1"/>
  <c r="BD360" i="1"/>
  <c r="BB360" i="1"/>
  <c r="AZ360" i="1"/>
  <c r="AX360" i="1"/>
  <c r="AV360" i="1"/>
  <c r="AT360" i="1"/>
  <c r="AR360" i="1"/>
  <c r="AN360" i="1"/>
  <c r="AL360" i="1"/>
  <c r="AK360" i="1"/>
  <c r="AJ360" i="1"/>
  <c r="AH360" i="1"/>
  <c r="AF360" i="1"/>
  <c r="AD360" i="1"/>
  <c r="AC360" i="1"/>
  <c r="AB360" i="1"/>
  <c r="Z360" i="1"/>
  <c r="X360" i="1"/>
  <c r="V360" i="1"/>
  <c r="U360" i="1"/>
  <c r="T360" i="1"/>
  <c r="R360" i="1"/>
  <c r="P360" i="1"/>
  <c r="N360" i="1"/>
  <c r="DN359" i="1"/>
  <c r="DM359" i="1"/>
  <c r="DK359" i="1"/>
  <c r="DI359" i="1"/>
  <c r="DG359" i="1"/>
  <c r="DE359" i="1"/>
  <c r="DC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W359" i="1"/>
  <c r="AU359" i="1"/>
  <c r="AS359" i="1"/>
  <c r="AQ359" i="1"/>
  <c r="AO359" i="1"/>
  <c r="AM359" i="1"/>
  <c r="AK359" i="1"/>
  <c r="AI359" i="1"/>
  <c r="AG359" i="1"/>
  <c r="AE359" i="1"/>
  <c r="AC359" i="1"/>
  <c r="AA359" i="1"/>
  <c r="Y359" i="1"/>
  <c r="W359" i="1"/>
  <c r="U359" i="1"/>
  <c r="S359" i="1"/>
  <c r="Q359" i="1"/>
  <c r="O359" i="1"/>
  <c r="DN358" i="1"/>
  <c r="DM358" i="1"/>
  <c r="DK358" i="1"/>
  <c r="DI358" i="1"/>
  <c r="DG358" i="1"/>
  <c r="DE358" i="1"/>
  <c r="DC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I358" i="1"/>
  <c r="AG358" i="1"/>
  <c r="AE358" i="1"/>
  <c r="AC358" i="1"/>
  <c r="AA358" i="1"/>
  <c r="Y358" i="1"/>
  <c r="W358" i="1"/>
  <c r="U358" i="1"/>
  <c r="S358" i="1"/>
  <c r="Q358" i="1"/>
  <c r="O358" i="1"/>
  <c r="DN357" i="1"/>
  <c r="DM357" i="1"/>
  <c r="DK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M357" i="1"/>
  <c r="AK357" i="1"/>
  <c r="AI357" i="1"/>
  <c r="AG357" i="1"/>
  <c r="AE357" i="1"/>
  <c r="AC357" i="1"/>
  <c r="AA357" i="1"/>
  <c r="Y357" i="1"/>
  <c r="W357" i="1"/>
  <c r="U357" i="1"/>
  <c r="S357" i="1"/>
  <c r="Q357" i="1"/>
  <c r="O357" i="1"/>
  <c r="DN356" i="1"/>
  <c r="DM356" i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M356" i="1"/>
  <c r="AK356" i="1"/>
  <c r="AI356" i="1"/>
  <c r="AG356" i="1"/>
  <c r="AE356" i="1"/>
  <c r="AC356" i="1"/>
  <c r="AA356" i="1"/>
  <c r="Y356" i="1"/>
  <c r="W356" i="1"/>
  <c r="U356" i="1"/>
  <c r="S356" i="1"/>
  <c r="Q356" i="1"/>
  <c r="O356" i="1"/>
  <c r="DN355" i="1"/>
  <c r="DM355" i="1"/>
  <c r="DK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I355" i="1"/>
  <c r="AG355" i="1"/>
  <c r="AE355" i="1"/>
  <c r="AC355" i="1"/>
  <c r="AA355" i="1"/>
  <c r="Y355" i="1"/>
  <c r="W355" i="1"/>
  <c r="U355" i="1"/>
  <c r="S355" i="1"/>
  <c r="Q355" i="1"/>
  <c r="O355" i="1"/>
  <c r="DN354" i="1"/>
  <c r="DM354" i="1"/>
  <c r="DK354" i="1"/>
  <c r="DI354" i="1"/>
  <c r="DG354" i="1"/>
  <c r="DE354" i="1"/>
  <c r="DC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I354" i="1"/>
  <c r="AG354" i="1"/>
  <c r="AE354" i="1"/>
  <c r="AC354" i="1"/>
  <c r="AA354" i="1"/>
  <c r="Y354" i="1"/>
  <c r="W354" i="1"/>
  <c r="U354" i="1"/>
  <c r="S354" i="1"/>
  <c r="Q354" i="1"/>
  <c r="O354" i="1"/>
  <c r="DN353" i="1"/>
  <c r="DM353" i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K353" i="1"/>
  <c r="AI353" i="1"/>
  <c r="AG353" i="1"/>
  <c r="AE353" i="1"/>
  <c r="AC353" i="1"/>
  <c r="AA353" i="1"/>
  <c r="Y353" i="1"/>
  <c r="W353" i="1"/>
  <c r="U353" i="1"/>
  <c r="S353" i="1"/>
  <c r="Q353" i="1"/>
  <c r="O353" i="1"/>
  <c r="DM352" i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N352" i="1"/>
  <c r="BM352" i="1"/>
  <c r="BK352" i="1"/>
  <c r="BI352" i="1"/>
  <c r="BG352" i="1"/>
  <c r="BE352" i="1"/>
  <c r="BC352" i="1"/>
  <c r="BA352" i="1"/>
  <c r="AY352" i="1"/>
  <c r="AW352" i="1"/>
  <c r="AU352" i="1"/>
  <c r="AT352" i="1"/>
  <c r="AS352" i="1"/>
  <c r="AQ352" i="1"/>
  <c r="AO352" i="1"/>
  <c r="AM352" i="1"/>
  <c r="AK352" i="1"/>
  <c r="AI352" i="1"/>
  <c r="AG352" i="1"/>
  <c r="AE352" i="1"/>
  <c r="AC352" i="1"/>
  <c r="AA352" i="1"/>
  <c r="Y352" i="1"/>
  <c r="W352" i="1"/>
  <c r="U352" i="1"/>
  <c r="S352" i="1"/>
  <c r="Q352" i="1"/>
  <c r="P352" i="1"/>
  <c r="DN352" i="1" s="1"/>
  <c r="O352" i="1"/>
  <c r="DN351" i="1"/>
  <c r="DM351" i="1"/>
  <c r="DK351" i="1"/>
  <c r="DI351" i="1"/>
  <c r="DG351" i="1"/>
  <c r="DE351" i="1"/>
  <c r="DC351" i="1"/>
  <c r="DC350" i="1" s="1"/>
  <c r="DA351" i="1"/>
  <c r="CY351" i="1"/>
  <c r="CW351" i="1"/>
  <c r="CU351" i="1"/>
  <c r="CU350" i="1" s="1"/>
  <c r="CS351" i="1"/>
  <c r="CQ351" i="1"/>
  <c r="CO351" i="1"/>
  <c r="CM351" i="1"/>
  <c r="CM350" i="1" s="1"/>
  <c r="CK351" i="1"/>
  <c r="CI351" i="1"/>
  <c r="CG351" i="1"/>
  <c r="CE351" i="1"/>
  <c r="CE350" i="1" s="1"/>
  <c r="CC351" i="1"/>
  <c r="CA351" i="1"/>
  <c r="BY351" i="1"/>
  <c r="BW351" i="1"/>
  <c r="BW350" i="1" s="1"/>
  <c r="BU351" i="1"/>
  <c r="BS351" i="1"/>
  <c r="BQ351" i="1"/>
  <c r="BO351" i="1"/>
  <c r="BO350" i="1" s="1"/>
  <c r="BM351" i="1"/>
  <c r="BK351" i="1"/>
  <c r="BI351" i="1"/>
  <c r="BG351" i="1"/>
  <c r="BG350" i="1" s="1"/>
  <c r="BE351" i="1"/>
  <c r="BC351" i="1"/>
  <c r="BA351" i="1"/>
  <c r="AY351" i="1"/>
  <c r="AY350" i="1" s="1"/>
  <c r="AW351" i="1"/>
  <c r="AU351" i="1"/>
  <c r="AS351" i="1"/>
  <c r="AQ351" i="1"/>
  <c r="AQ350" i="1" s="1"/>
  <c r="AO351" i="1"/>
  <c r="AM351" i="1"/>
  <c r="AK351" i="1"/>
  <c r="AI351" i="1"/>
  <c r="AI350" i="1" s="1"/>
  <c r="AG351" i="1"/>
  <c r="AE351" i="1"/>
  <c r="AC351" i="1"/>
  <c r="AA351" i="1"/>
  <c r="AA350" i="1" s="1"/>
  <c r="Y351" i="1"/>
  <c r="W351" i="1"/>
  <c r="U351" i="1"/>
  <c r="S351" i="1"/>
  <c r="S350" i="1" s="1"/>
  <c r="Q351" i="1"/>
  <c r="O351" i="1"/>
  <c r="DL350" i="1"/>
  <c r="DK350" i="1"/>
  <c r="DH350" i="1"/>
  <c r="DG350" i="1"/>
  <c r="DF350" i="1"/>
  <c r="DD350" i="1"/>
  <c r="DB350" i="1"/>
  <c r="CZ350" i="1"/>
  <c r="CY350" i="1"/>
  <c r="CX350" i="1"/>
  <c r="CV350" i="1"/>
  <c r="CT350" i="1"/>
  <c r="CR350" i="1"/>
  <c r="CQ350" i="1"/>
  <c r="CP350" i="1"/>
  <c r="CN350" i="1"/>
  <c r="CL350" i="1"/>
  <c r="CJ350" i="1"/>
  <c r="CI350" i="1"/>
  <c r="CH350" i="1"/>
  <c r="CF350" i="1"/>
  <c r="CD350" i="1"/>
  <c r="CB350" i="1"/>
  <c r="CA350" i="1"/>
  <c r="BZ350" i="1"/>
  <c r="BX350" i="1"/>
  <c r="BV350" i="1"/>
  <c r="BT350" i="1"/>
  <c r="BS350" i="1"/>
  <c r="BR350" i="1"/>
  <c r="BP350" i="1"/>
  <c r="BN350" i="1"/>
  <c r="BL350" i="1"/>
  <c r="BK350" i="1"/>
  <c r="BJ350" i="1"/>
  <c r="BH350" i="1"/>
  <c r="BF350" i="1"/>
  <c r="BD350" i="1"/>
  <c r="BC350" i="1"/>
  <c r="BB350" i="1"/>
  <c r="AZ350" i="1"/>
  <c r="AX350" i="1"/>
  <c r="AV350" i="1"/>
  <c r="AU350" i="1"/>
  <c r="AT350" i="1"/>
  <c r="AR350" i="1"/>
  <c r="AN350" i="1"/>
  <c r="AL350" i="1"/>
  <c r="AJ350" i="1"/>
  <c r="AH350" i="1"/>
  <c r="AF350" i="1"/>
  <c r="AD350" i="1"/>
  <c r="AB350" i="1"/>
  <c r="Z350" i="1"/>
  <c r="X350" i="1"/>
  <c r="V350" i="1"/>
  <c r="T350" i="1"/>
  <c r="R350" i="1"/>
  <c r="P350" i="1"/>
  <c r="N350" i="1"/>
  <c r="DN349" i="1"/>
  <c r="DM349" i="1"/>
  <c r="DK349" i="1"/>
  <c r="DI349" i="1"/>
  <c r="DG349" i="1"/>
  <c r="DE349" i="1"/>
  <c r="DC349" i="1"/>
  <c r="DA349" i="1"/>
  <c r="CY349" i="1"/>
  <c r="CW349" i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G349" i="1"/>
  <c r="BE349" i="1"/>
  <c r="BC349" i="1"/>
  <c r="BA349" i="1"/>
  <c r="AY349" i="1"/>
  <c r="AW349" i="1"/>
  <c r="AU349" i="1"/>
  <c r="AS349" i="1"/>
  <c r="AQ349" i="1"/>
  <c r="AO349" i="1"/>
  <c r="AM349" i="1"/>
  <c r="AK349" i="1"/>
  <c r="AI349" i="1"/>
  <c r="AG349" i="1"/>
  <c r="AE349" i="1"/>
  <c r="AC349" i="1"/>
  <c r="AA349" i="1"/>
  <c r="Y349" i="1"/>
  <c r="W349" i="1"/>
  <c r="U349" i="1"/>
  <c r="S349" i="1"/>
  <c r="Q349" i="1"/>
  <c r="O349" i="1"/>
  <c r="DN348" i="1"/>
  <c r="DM348" i="1"/>
  <c r="DK348" i="1"/>
  <c r="DI348" i="1"/>
  <c r="DG348" i="1"/>
  <c r="DE348" i="1"/>
  <c r="DC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G348" i="1"/>
  <c r="BE348" i="1"/>
  <c r="BC348" i="1"/>
  <c r="BA348" i="1"/>
  <c r="AY348" i="1"/>
  <c r="AW348" i="1"/>
  <c r="AU348" i="1"/>
  <c r="AS348" i="1"/>
  <c r="AQ348" i="1"/>
  <c r="AO348" i="1"/>
  <c r="AM348" i="1"/>
  <c r="AK348" i="1"/>
  <c r="AI348" i="1"/>
  <c r="AG348" i="1"/>
  <c r="AE348" i="1"/>
  <c r="AC348" i="1"/>
  <c r="AA348" i="1"/>
  <c r="Y348" i="1"/>
  <c r="W348" i="1"/>
  <c r="U348" i="1"/>
  <c r="S348" i="1"/>
  <c r="Q348" i="1"/>
  <c r="O348" i="1"/>
  <c r="DO348" i="1" s="1"/>
  <c r="DN347" i="1"/>
  <c r="DM347" i="1"/>
  <c r="DK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I347" i="1"/>
  <c r="AG347" i="1"/>
  <c r="AE347" i="1"/>
  <c r="AC347" i="1"/>
  <c r="AA347" i="1"/>
  <c r="Y347" i="1"/>
  <c r="W347" i="1"/>
  <c r="U347" i="1"/>
  <c r="S347" i="1"/>
  <c r="Q347" i="1"/>
  <c r="O347" i="1"/>
  <c r="DN346" i="1"/>
  <c r="DM346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C344" i="1" s="1"/>
  <c r="BA346" i="1"/>
  <c r="AY346" i="1"/>
  <c r="AW346" i="1"/>
  <c r="AU346" i="1"/>
  <c r="AU344" i="1" s="1"/>
  <c r="AS346" i="1"/>
  <c r="AQ346" i="1"/>
  <c r="AO346" i="1"/>
  <c r="AM346" i="1"/>
  <c r="AM344" i="1" s="1"/>
  <c r="AK346" i="1"/>
  <c r="AI346" i="1"/>
  <c r="AG346" i="1"/>
  <c r="AE346" i="1"/>
  <c r="AE344" i="1" s="1"/>
  <c r="AC346" i="1"/>
  <c r="AA346" i="1"/>
  <c r="Y346" i="1"/>
  <c r="W346" i="1"/>
  <c r="W344" i="1" s="1"/>
  <c r="U346" i="1"/>
  <c r="S346" i="1"/>
  <c r="Q346" i="1"/>
  <c r="O346" i="1"/>
  <c r="O344" i="1" s="1"/>
  <c r="DN345" i="1"/>
  <c r="DM345" i="1"/>
  <c r="DM344" i="1" s="1"/>
  <c r="DK345" i="1"/>
  <c r="DI345" i="1"/>
  <c r="DG345" i="1"/>
  <c r="DE345" i="1"/>
  <c r="DE344" i="1" s="1"/>
  <c r="DC345" i="1"/>
  <c r="DA345" i="1"/>
  <c r="CY345" i="1"/>
  <c r="CW345" i="1"/>
  <c r="CU345" i="1"/>
  <c r="CS345" i="1"/>
  <c r="CQ345" i="1"/>
  <c r="CO345" i="1"/>
  <c r="CO344" i="1" s="1"/>
  <c r="CM345" i="1"/>
  <c r="CK345" i="1"/>
  <c r="CI345" i="1"/>
  <c r="CG345" i="1"/>
  <c r="CE345" i="1"/>
  <c r="CC345" i="1"/>
  <c r="CA345" i="1"/>
  <c r="BY345" i="1"/>
  <c r="BY344" i="1" s="1"/>
  <c r="BW345" i="1"/>
  <c r="BU345" i="1"/>
  <c r="BS345" i="1"/>
  <c r="BQ345" i="1"/>
  <c r="BO345" i="1"/>
  <c r="BM345" i="1"/>
  <c r="BK345" i="1"/>
  <c r="BI345" i="1"/>
  <c r="BI344" i="1" s="1"/>
  <c r="BG345" i="1"/>
  <c r="BE345" i="1"/>
  <c r="BC345" i="1"/>
  <c r="BA345" i="1"/>
  <c r="AY345" i="1"/>
  <c r="AW345" i="1"/>
  <c r="AU345" i="1"/>
  <c r="AS345" i="1"/>
  <c r="AS344" i="1" s="1"/>
  <c r="AQ345" i="1"/>
  <c r="AO345" i="1"/>
  <c r="AM345" i="1"/>
  <c r="AK345" i="1"/>
  <c r="AK344" i="1" s="1"/>
  <c r="AI345" i="1"/>
  <c r="AG345" i="1"/>
  <c r="AE345" i="1"/>
  <c r="AC345" i="1"/>
  <c r="AA345" i="1"/>
  <c r="Y345" i="1"/>
  <c r="W345" i="1"/>
  <c r="U345" i="1"/>
  <c r="S345" i="1"/>
  <c r="Q345" i="1"/>
  <c r="O345" i="1"/>
  <c r="DO345" i="1" s="1"/>
  <c r="DN344" i="1"/>
  <c r="DL344" i="1"/>
  <c r="DI344" i="1"/>
  <c r="DH344" i="1"/>
  <c r="DF344" i="1"/>
  <c r="DD344" i="1"/>
  <c r="DB344" i="1"/>
  <c r="DA344" i="1"/>
  <c r="CZ344" i="1"/>
  <c r="CX344" i="1"/>
  <c r="CW344" i="1"/>
  <c r="CV344" i="1"/>
  <c r="CT344" i="1"/>
  <c r="CS344" i="1"/>
  <c r="CR344" i="1"/>
  <c r="CP344" i="1"/>
  <c r="CN344" i="1"/>
  <c r="CL344" i="1"/>
  <c r="CK344" i="1"/>
  <c r="CJ344" i="1"/>
  <c r="CH344" i="1"/>
  <c r="CG344" i="1"/>
  <c r="CF344" i="1"/>
  <c r="CD344" i="1"/>
  <c r="CC344" i="1"/>
  <c r="CB344" i="1"/>
  <c r="BZ344" i="1"/>
  <c r="BX344" i="1"/>
  <c r="BV344" i="1"/>
  <c r="BU344" i="1"/>
  <c r="BT344" i="1"/>
  <c r="BR344" i="1"/>
  <c r="BQ344" i="1"/>
  <c r="BP344" i="1"/>
  <c r="BN344" i="1"/>
  <c r="BM344" i="1"/>
  <c r="BL344" i="1"/>
  <c r="BJ344" i="1"/>
  <c r="BH344" i="1"/>
  <c r="BF344" i="1"/>
  <c r="BE344" i="1"/>
  <c r="BD344" i="1"/>
  <c r="BB344" i="1"/>
  <c r="BA344" i="1"/>
  <c r="AZ344" i="1"/>
  <c r="AX344" i="1"/>
  <c r="AW344" i="1"/>
  <c r="AV344" i="1"/>
  <c r="AT344" i="1"/>
  <c r="AR344" i="1"/>
  <c r="AN344" i="1"/>
  <c r="AL344" i="1"/>
  <c r="AJ344" i="1"/>
  <c r="AH344" i="1"/>
  <c r="AF344" i="1"/>
  <c r="AD344" i="1"/>
  <c r="AC344" i="1"/>
  <c r="AB344" i="1"/>
  <c r="Z344" i="1"/>
  <c r="X344" i="1"/>
  <c r="V344" i="1"/>
  <c r="U344" i="1"/>
  <c r="T344" i="1"/>
  <c r="R344" i="1"/>
  <c r="P344" i="1"/>
  <c r="N344" i="1"/>
  <c r="DN343" i="1"/>
  <c r="DM343" i="1"/>
  <c r="DK343" i="1"/>
  <c r="DI343" i="1"/>
  <c r="DG343" i="1"/>
  <c r="DE343" i="1"/>
  <c r="DC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I343" i="1"/>
  <c r="AG343" i="1"/>
  <c r="AE343" i="1"/>
  <c r="AC343" i="1"/>
  <c r="AA343" i="1"/>
  <c r="Y343" i="1"/>
  <c r="W343" i="1"/>
  <c r="U343" i="1"/>
  <c r="S343" i="1"/>
  <c r="Q343" i="1"/>
  <c r="O343" i="1"/>
  <c r="DN342" i="1"/>
  <c r="DM342" i="1"/>
  <c r="DK342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I342" i="1"/>
  <c r="AG342" i="1"/>
  <c r="AE342" i="1"/>
  <c r="AC342" i="1"/>
  <c r="AA342" i="1"/>
  <c r="Y342" i="1"/>
  <c r="W342" i="1"/>
  <c r="U342" i="1"/>
  <c r="S342" i="1"/>
  <c r="Q342" i="1"/>
  <c r="O342" i="1"/>
  <c r="DO342" i="1" s="1"/>
  <c r="DN341" i="1"/>
  <c r="DM341" i="1"/>
  <c r="DK341" i="1"/>
  <c r="DI341" i="1"/>
  <c r="DG341" i="1"/>
  <c r="DE341" i="1"/>
  <c r="DC341" i="1"/>
  <c r="DA341" i="1"/>
  <c r="CY341" i="1"/>
  <c r="CW341" i="1"/>
  <c r="CU341" i="1"/>
  <c r="CS341" i="1"/>
  <c r="CQ341" i="1"/>
  <c r="CO341" i="1"/>
  <c r="CM341" i="1"/>
  <c r="CK341" i="1"/>
  <c r="CI341" i="1"/>
  <c r="CG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I341" i="1"/>
  <c r="AG341" i="1"/>
  <c r="AE341" i="1"/>
  <c r="AC341" i="1"/>
  <c r="AA341" i="1"/>
  <c r="Y341" i="1"/>
  <c r="W341" i="1"/>
  <c r="U341" i="1"/>
  <c r="S341" i="1"/>
  <c r="Q341" i="1"/>
  <c r="O341" i="1"/>
  <c r="DO341" i="1" s="1"/>
  <c r="DN340" i="1"/>
  <c r="DM340" i="1"/>
  <c r="DK340" i="1"/>
  <c r="DI340" i="1"/>
  <c r="DG340" i="1"/>
  <c r="DE340" i="1"/>
  <c r="DC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G340" i="1"/>
  <c r="BE340" i="1"/>
  <c r="BC340" i="1"/>
  <c r="BA340" i="1"/>
  <c r="AY340" i="1"/>
  <c r="AW340" i="1"/>
  <c r="AU340" i="1"/>
  <c r="AS340" i="1"/>
  <c r="AQ340" i="1"/>
  <c r="AO340" i="1"/>
  <c r="AM340" i="1"/>
  <c r="AK340" i="1"/>
  <c r="AI340" i="1"/>
  <c r="AG340" i="1"/>
  <c r="AE340" i="1"/>
  <c r="AC340" i="1"/>
  <c r="AA340" i="1"/>
  <c r="Y340" i="1"/>
  <c r="W340" i="1"/>
  <c r="U340" i="1"/>
  <c r="S340" i="1"/>
  <c r="Q340" i="1"/>
  <c r="O340" i="1"/>
  <c r="DO340" i="1" s="1"/>
  <c r="DN339" i="1"/>
  <c r="DM339" i="1"/>
  <c r="DK339" i="1"/>
  <c r="DI339" i="1"/>
  <c r="DG339" i="1"/>
  <c r="DE339" i="1"/>
  <c r="DC339" i="1"/>
  <c r="DA339" i="1"/>
  <c r="CY339" i="1"/>
  <c r="CW339" i="1"/>
  <c r="CU339" i="1"/>
  <c r="CS339" i="1"/>
  <c r="CQ339" i="1"/>
  <c r="CO339" i="1"/>
  <c r="CM339" i="1"/>
  <c r="CK339" i="1"/>
  <c r="CI339" i="1"/>
  <c r="CG339" i="1"/>
  <c r="CE339" i="1"/>
  <c r="CC339" i="1"/>
  <c r="CA339" i="1"/>
  <c r="BY339" i="1"/>
  <c r="BW339" i="1"/>
  <c r="BU339" i="1"/>
  <c r="BS339" i="1"/>
  <c r="BQ339" i="1"/>
  <c r="BO339" i="1"/>
  <c r="BN339" i="1"/>
  <c r="BM339" i="1"/>
  <c r="BK339" i="1"/>
  <c r="BI339" i="1"/>
  <c r="BG339" i="1"/>
  <c r="BE339" i="1"/>
  <c r="BC339" i="1"/>
  <c r="BA339" i="1"/>
  <c r="AY339" i="1"/>
  <c r="AW339" i="1"/>
  <c r="AU339" i="1"/>
  <c r="AS339" i="1"/>
  <c r="AQ339" i="1"/>
  <c r="AO339" i="1"/>
  <c r="AM339" i="1"/>
  <c r="AK339" i="1"/>
  <c r="AI339" i="1"/>
  <c r="AG339" i="1"/>
  <c r="AE339" i="1"/>
  <c r="AC339" i="1"/>
  <c r="AA339" i="1"/>
  <c r="Y339" i="1"/>
  <c r="W339" i="1"/>
  <c r="U339" i="1"/>
  <c r="S339" i="1"/>
  <c r="Q339" i="1"/>
  <c r="O339" i="1"/>
  <c r="DO339" i="1" s="1"/>
  <c r="DM338" i="1"/>
  <c r="DK338" i="1"/>
  <c r="DI338" i="1"/>
  <c r="DG338" i="1"/>
  <c r="DE338" i="1"/>
  <c r="DC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N338" i="1"/>
  <c r="BO338" i="1" s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I338" i="1"/>
  <c r="AG338" i="1"/>
  <c r="AE338" i="1"/>
  <c r="AC338" i="1"/>
  <c r="AA338" i="1"/>
  <c r="Y338" i="1"/>
  <c r="W338" i="1"/>
  <c r="U338" i="1"/>
  <c r="S338" i="1"/>
  <c r="Q338" i="1"/>
  <c r="O338" i="1"/>
  <c r="DN337" i="1"/>
  <c r="DM337" i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N337" i="1"/>
  <c r="BN335" i="1" s="1"/>
  <c r="BM337" i="1"/>
  <c r="BK337" i="1"/>
  <c r="BI337" i="1"/>
  <c r="BG337" i="1"/>
  <c r="BE337" i="1"/>
  <c r="BE335" i="1" s="1"/>
  <c r="BC337" i="1"/>
  <c r="BA337" i="1"/>
  <c r="AY337" i="1"/>
  <c r="AW337" i="1"/>
  <c r="AU337" i="1"/>
  <c r="AS337" i="1"/>
  <c r="AQ337" i="1"/>
  <c r="AO337" i="1"/>
  <c r="AM337" i="1"/>
  <c r="AK337" i="1"/>
  <c r="AI337" i="1"/>
  <c r="AG337" i="1"/>
  <c r="AE337" i="1"/>
  <c r="AC337" i="1"/>
  <c r="AA337" i="1"/>
  <c r="Y337" i="1"/>
  <c r="W337" i="1"/>
  <c r="U337" i="1"/>
  <c r="S337" i="1"/>
  <c r="Q337" i="1"/>
  <c r="P337" i="1"/>
  <c r="O337" i="1"/>
  <c r="DN336" i="1"/>
  <c r="DM336" i="1"/>
  <c r="DK336" i="1"/>
  <c r="DI336" i="1"/>
  <c r="DG336" i="1"/>
  <c r="DE336" i="1"/>
  <c r="DC336" i="1"/>
  <c r="DA336" i="1"/>
  <c r="DA335" i="1" s="1"/>
  <c r="CY336" i="1"/>
  <c r="CW336" i="1"/>
  <c r="CW335" i="1" s="1"/>
  <c r="CU336" i="1"/>
  <c r="CS336" i="1"/>
  <c r="CQ336" i="1"/>
  <c r="CO336" i="1"/>
  <c r="CM336" i="1"/>
  <c r="CK336" i="1"/>
  <c r="CK335" i="1" s="1"/>
  <c r="CI336" i="1"/>
  <c r="CG336" i="1"/>
  <c r="CG335" i="1" s="1"/>
  <c r="CE336" i="1"/>
  <c r="CC336" i="1"/>
  <c r="CA336" i="1"/>
  <c r="BY336" i="1"/>
  <c r="BW336" i="1"/>
  <c r="BU336" i="1"/>
  <c r="BU335" i="1" s="1"/>
  <c r="BS336" i="1"/>
  <c r="BQ336" i="1"/>
  <c r="BQ335" i="1" s="1"/>
  <c r="BO336" i="1"/>
  <c r="BM336" i="1"/>
  <c r="BK336" i="1"/>
  <c r="BI336" i="1"/>
  <c r="BI335" i="1" s="1"/>
  <c r="BG336" i="1"/>
  <c r="BE336" i="1"/>
  <c r="BC336" i="1"/>
  <c r="BA336" i="1"/>
  <c r="BA335" i="1" s="1"/>
  <c r="AY336" i="1"/>
  <c r="AW336" i="1"/>
  <c r="AU336" i="1"/>
  <c r="AS336" i="1"/>
  <c r="AS335" i="1" s="1"/>
  <c r="AQ336" i="1"/>
  <c r="AO336" i="1"/>
  <c r="AM336" i="1"/>
  <c r="AK336" i="1"/>
  <c r="AI336" i="1"/>
  <c r="AG336" i="1"/>
  <c r="AE336" i="1"/>
  <c r="AC336" i="1"/>
  <c r="AA336" i="1"/>
  <c r="Y336" i="1"/>
  <c r="W336" i="1"/>
  <c r="U336" i="1"/>
  <c r="S336" i="1"/>
  <c r="Q336" i="1"/>
  <c r="O336" i="1"/>
  <c r="DL335" i="1"/>
  <c r="DI335" i="1"/>
  <c r="DH335" i="1"/>
  <c r="DF335" i="1"/>
  <c r="DE335" i="1"/>
  <c r="DD335" i="1"/>
  <c r="DB335" i="1"/>
  <c r="CZ335" i="1"/>
  <c r="CX335" i="1"/>
  <c r="CV335" i="1"/>
  <c r="CT335" i="1"/>
  <c r="CS335" i="1"/>
  <c r="CR335" i="1"/>
  <c r="CP335" i="1"/>
  <c r="CO335" i="1"/>
  <c r="CN335" i="1"/>
  <c r="CL335" i="1"/>
  <c r="CJ335" i="1"/>
  <c r="CH335" i="1"/>
  <c r="CF335" i="1"/>
  <c r="CD335" i="1"/>
  <c r="CC335" i="1"/>
  <c r="CB335" i="1"/>
  <c r="BZ335" i="1"/>
  <c r="BY335" i="1"/>
  <c r="BX335" i="1"/>
  <c r="BV335" i="1"/>
  <c r="BT335" i="1"/>
  <c r="BR335" i="1"/>
  <c r="BP335" i="1"/>
  <c r="BM335" i="1"/>
  <c r="BL335" i="1"/>
  <c r="BJ335" i="1"/>
  <c r="BH335" i="1"/>
  <c r="BF335" i="1"/>
  <c r="BD335" i="1"/>
  <c r="BB335" i="1"/>
  <c r="AZ335" i="1"/>
  <c r="AX335" i="1"/>
  <c r="AW335" i="1"/>
  <c r="AV335" i="1"/>
  <c r="AT335" i="1"/>
  <c r="AR335" i="1"/>
  <c r="AN335" i="1"/>
  <c r="AL335" i="1"/>
  <c r="AJ335" i="1"/>
  <c r="AH335" i="1"/>
  <c r="AF335" i="1"/>
  <c r="AD335" i="1"/>
  <c r="AB335" i="1"/>
  <c r="Z335" i="1"/>
  <c r="X335" i="1"/>
  <c r="V335" i="1"/>
  <c r="T335" i="1"/>
  <c r="R335" i="1"/>
  <c r="P335" i="1"/>
  <c r="N335" i="1"/>
  <c r="DN334" i="1"/>
  <c r="DM334" i="1"/>
  <c r="DK334" i="1"/>
  <c r="DI334" i="1"/>
  <c r="DG334" i="1"/>
  <c r="DE334" i="1"/>
  <c r="DC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T334" i="1"/>
  <c r="AS334" i="1"/>
  <c r="AQ334" i="1"/>
  <c r="AO334" i="1"/>
  <c r="AM334" i="1"/>
  <c r="AK334" i="1"/>
  <c r="AI334" i="1"/>
  <c r="AG334" i="1"/>
  <c r="AE334" i="1"/>
  <c r="AC334" i="1"/>
  <c r="AA334" i="1"/>
  <c r="Y334" i="1"/>
  <c r="W334" i="1"/>
  <c r="U334" i="1"/>
  <c r="S334" i="1"/>
  <c r="Q334" i="1"/>
  <c r="O334" i="1"/>
  <c r="DO334" i="1" s="1"/>
  <c r="DM333" i="1"/>
  <c r="DK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N333" i="1"/>
  <c r="BO333" i="1" s="1"/>
  <c r="BM333" i="1"/>
  <c r="BK333" i="1"/>
  <c r="BI333" i="1"/>
  <c r="BG333" i="1"/>
  <c r="BE333" i="1"/>
  <c r="BC333" i="1"/>
  <c r="BA333" i="1"/>
  <c r="AY333" i="1"/>
  <c r="AW333" i="1"/>
  <c r="AU333" i="1"/>
  <c r="AT333" i="1"/>
  <c r="DN333" i="1" s="1"/>
  <c r="AS333" i="1"/>
  <c r="AQ333" i="1"/>
  <c r="AO333" i="1"/>
  <c r="AM333" i="1"/>
  <c r="AK333" i="1"/>
  <c r="AI333" i="1"/>
  <c r="AG333" i="1"/>
  <c r="AE333" i="1"/>
  <c r="AC333" i="1"/>
  <c r="AA333" i="1"/>
  <c r="Y333" i="1"/>
  <c r="W333" i="1"/>
  <c r="U333" i="1"/>
  <c r="S333" i="1"/>
  <c r="Q333" i="1"/>
  <c r="O333" i="1"/>
  <c r="DM332" i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N332" i="1"/>
  <c r="BO332" i="1" s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I332" i="1"/>
  <c r="AG332" i="1"/>
  <c r="AE332" i="1"/>
  <c r="AC332" i="1"/>
  <c r="AA332" i="1"/>
  <c r="Y332" i="1"/>
  <c r="W332" i="1"/>
  <c r="U332" i="1"/>
  <c r="S332" i="1"/>
  <c r="Q332" i="1"/>
  <c r="O332" i="1"/>
  <c r="DN331" i="1"/>
  <c r="DM331" i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N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I331" i="1"/>
  <c r="AG331" i="1"/>
  <c r="AE331" i="1"/>
  <c r="AC331" i="1"/>
  <c r="AA331" i="1"/>
  <c r="Y331" i="1"/>
  <c r="W331" i="1"/>
  <c r="U331" i="1"/>
  <c r="S331" i="1"/>
  <c r="Q331" i="1"/>
  <c r="DO331" i="1" s="1"/>
  <c r="O331" i="1"/>
  <c r="DN330" i="1"/>
  <c r="DM330" i="1"/>
  <c r="DK330" i="1"/>
  <c r="DI330" i="1"/>
  <c r="DG330" i="1"/>
  <c r="DE330" i="1"/>
  <c r="DC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G330" i="1"/>
  <c r="BE330" i="1"/>
  <c r="BC330" i="1"/>
  <c r="BA330" i="1"/>
  <c r="AY330" i="1"/>
  <c r="AW330" i="1"/>
  <c r="AU330" i="1"/>
  <c r="AS330" i="1"/>
  <c r="AQ330" i="1"/>
  <c r="AO330" i="1"/>
  <c r="AM330" i="1"/>
  <c r="AK330" i="1"/>
  <c r="AI330" i="1"/>
  <c r="AG330" i="1"/>
  <c r="AE330" i="1"/>
  <c r="AC330" i="1"/>
  <c r="AA330" i="1"/>
  <c r="Y330" i="1"/>
  <c r="W330" i="1"/>
  <c r="U330" i="1"/>
  <c r="S330" i="1"/>
  <c r="Q330" i="1"/>
  <c r="DO330" i="1" s="1"/>
  <c r="O330" i="1"/>
  <c r="DM329" i="1"/>
  <c r="DK329" i="1"/>
  <c r="DI329" i="1"/>
  <c r="DG329" i="1"/>
  <c r="DE329" i="1"/>
  <c r="DC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N329" i="1"/>
  <c r="BO329" i="1" s="1"/>
  <c r="BM329" i="1"/>
  <c r="BK329" i="1"/>
  <c r="BI329" i="1"/>
  <c r="BG329" i="1"/>
  <c r="BE329" i="1"/>
  <c r="BC329" i="1"/>
  <c r="BA329" i="1"/>
  <c r="AY329" i="1"/>
  <c r="AW329" i="1"/>
  <c r="AU329" i="1"/>
  <c r="AS329" i="1"/>
  <c r="AQ329" i="1"/>
  <c r="AO329" i="1"/>
  <c r="AM329" i="1"/>
  <c r="AK329" i="1"/>
  <c r="AI329" i="1"/>
  <c r="AG329" i="1"/>
  <c r="AE329" i="1"/>
  <c r="AC329" i="1"/>
  <c r="AA329" i="1"/>
  <c r="Y329" i="1"/>
  <c r="W329" i="1"/>
  <c r="U329" i="1"/>
  <c r="S329" i="1"/>
  <c r="Q329" i="1"/>
  <c r="O329" i="1"/>
  <c r="DN328" i="1"/>
  <c r="DM328" i="1"/>
  <c r="DK328" i="1"/>
  <c r="DI328" i="1"/>
  <c r="DG328" i="1"/>
  <c r="DE328" i="1"/>
  <c r="DC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M328" i="1"/>
  <c r="AK328" i="1"/>
  <c r="AI328" i="1"/>
  <c r="AG328" i="1"/>
  <c r="AE328" i="1"/>
  <c r="AC328" i="1"/>
  <c r="AA328" i="1"/>
  <c r="Y328" i="1"/>
  <c r="W328" i="1"/>
  <c r="U328" i="1"/>
  <c r="S328" i="1"/>
  <c r="Q328" i="1"/>
  <c r="O328" i="1"/>
  <c r="DN327" i="1"/>
  <c r="DM327" i="1"/>
  <c r="DK327" i="1"/>
  <c r="DI327" i="1"/>
  <c r="DG327" i="1"/>
  <c r="DE327" i="1"/>
  <c r="DC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K327" i="1"/>
  <c r="AI327" i="1"/>
  <c r="AG327" i="1"/>
  <c r="AE327" i="1"/>
  <c r="AC327" i="1"/>
  <c r="AA327" i="1"/>
  <c r="Y327" i="1"/>
  <c r="W327" i="1"/>
  <c r="U327" i="1"/>
  <c r="S327" i="1"/>
  <c r="Q327" i="1"/>
  <c r="O327" i="1"/>
  <c r="DO327" i="1" s="1"/>
  <c r="DN326" i="1"/>
  <c r="DM326" i="1"/>
  <c r="DK326" i="1"/>
  <c r="DI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I326" i="1"/>
  <c r="AG326" i="1"/>
  <c r="AE326" i="1"/>
  <c r="AC326" i="1"/>
  <c r="AA326" i="1"/>
  <c r="Y326" i="1"/>
  <c r="W326" i="1"/>
  <c r="U326" i="1"/>
  <c r="S326" i="1"/>
  <c r="Q326" i="1"/>
  <c r="O326" i="1"/>
  <c r="DN325" i="1"/>
  <c r="DM325" i="1"/>
  <c r="DK325" i="1"/>
  <c r="DI325" i="1"/>
  <c r="DG325" i="1"/>
  <c r="DE325" i="1"/>
  <c r="DC325" i="1"/>
  <c r="DA325" i="1"/>
  <c r="CY325" i="1"/>
  <c r="CW325" i="1"/>
  <c r="CU325" i="1"/>
  <c r="CS325" i="1"/>
  <c r="CQ325" i="1"/>
  <c r="CO325" i="1"/>
  <c r="CM325" i="1"/>
  <c r="CK325" i="1"/>
  <c r="CI325" i="1"/>
  <c r="CG325" i="1"/>
  <c r="CE325" i="1"/>
  <c r="CC325" i="1"/>
  <c r="CA325" i="1"/>
  <c r="BY325" i="1"/>
  <c r="BW325" i="1"/>
  <c r="BU325" i="1"/>
  <c r="BS325" i="1"/>
  <c r="BQ325" i="1"/>
  <c r="BO325" i="1"/>
  <c r="BN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M325" i="1"/>
  <c r="AK325" i="1"/>
  <c r="AI325" i="1"/>
  <c r="AG325" i="1"/>
  <c r="AE325" i="1"/>
  <c r="AC325" i="1"/>
  <c r="AA325" i="1"/>
  <c r="Y325" i="1"/>
  <c r="W325" i="1"/>
  <c r="U325" i="1"/>
  <c r="S325" i="1"/>
  <c r="Q325" i="1"/>
  <c r="O325" i="1"/>
  <c r="DN324" i="1"/>
  <c r="DM324" i="1"/>
  <c r="DK324" i="1"/>
  <c r="DI324" i="1"/>
  <c r="DG324" i="1"/>
  <c r="DE324" i="1"/>
  <c r="DC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M324" i="1"/>
  <c r="AK324" i="1"/>
  <c r="AI324" i="1"/>
  <c r="AG324" i="1"/>
  <c r="AE324" i="1"/>
  <c r="AC324" i="1"/>
  <c r="AA324" i="1"/>
  <c r="Y324" i="1"/>
  <c r="W324" i="1"/>
  <c r="U324" i="1"/>
  <c r="S324" i="1"/>
  <c r="Q324" i="1"/>
  <c r="O324" i="1"/>
  <c r="DM323" i="1"/>
  <c r="DK323" i="1"/>
  <c r="DI323" i="1"/>
  <c r="DG323" i="1"/>
  <c r="DE323" i="1"/>
  <c r="DC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N323" i="1"/>
  <c r="BM323" i="1"/>
  <c r="BK323" i="1"/>
  <c r="BI323" i="1"/>
  <c r="BG323" i="1"/>
  <c r="BE323" i="1"/>
  <c r="BC323" i="1"/>
  <c r="BA323" i="1"/>
  <c r="AY323" i="1"/>
  <c r="AW323" i="1"/>
  <c r="AU323" i="1"/>
  <c r="AT323" i="1"/>
  <c r="AS323" i="1"/>
  <c r="AQ323" i="1"/>
  <c r="AO323" i="1"/>
  <c r="AM323" i="1"/>
  <c r="AK323" i="1"/>
  <c r="AI323" i="1"/>
  <c r="AG323" i="1"/>
  <c r="AE323" i="1"/>
  <c r="AC323" i="1"/>
  <c r="AA323" i="1"/>
  <c r="Y323" i="1"/>
  <c r="W323" i="1"/>
  <c r="U323" i="1"/>
  <c r="S323" i="1"/>
  <c r="Q323" i="1"/>
  <c r="O323" i="1"/>
  <c r="DN322" i="1"/>
  <c r="DM322" i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I322" i="1"/>
  <c r="AG322" i="1"/>
  <c r="AE322" i="1"/>
  <c r="AC322" i="1"/>
  <c r="AA322" i="1"/>
  <c r="Y322" i="1"/>
  <c r="W322" i="1"/>
  <c r="U322" i="1"/>
  <c r="S322" i="1"/>
  <c r="Q322" i="1"/>
  <c r="O322" i="1"/>
  <c r="DN321" i="1"/>
  <c r="DM321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I321" i="1"/>
  <c r="AG321" i="1"/>
  <c r="AE321" i="1"/>
  <c r="AC321" i="1"/>
  <c r="AA321" i="1"/>
  <c r="Y321" i="1"/>
  <c r="W321" i="1"/>
  <c r="U321" i="1"/>
  <c r="S321" i="1"/>
  <c r="Q321" i="1"/>
  <c r="DO321" i="1" s="1"/>
  <c r="O321" i="1"/>
  <c r="DN320" i="1"/>
  <c r="DM320" i="1"/>
  <c r="DK320" i="1"/>
  <c r="DI320" i="1"/>
  <c r="DG320" i="1"/>
  <c r="DE320" i="1"/>
  <c r="DC320" i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G316" i="1" s="1"/>
  <c r="BE320" i="1"/>
  <c r="BC320" i="1"/>
  <c r="BA320" i="1"/>
  <c r="AY320" i="1"/>
  <c r="AY316" i="1" s="1"/>
  <c r="AW320" i="1"/>
  <c r="AU320" i="1"/>
  <c r="AS320" i="1"/>
  <c r="AQ320" i="1"/>
  <c r="AQ316" i="1" s="1"/>
  <c r="AO320" i="1"/>
  <c r="AM320" i="1"/>
  <c r="AK320" i="1"/>
  <c r="AI320" i="1"/>
  <c r="AG320" i="1"/>
  <c r="AE320" i="1"/>
  <c r="AC320" i="1"/>
  <c r="AA320" i="1"/>
  <c r="Y320" i="1"/>
  <c r="W320" i="1"/>
  <c r="U320" i="1"/>
  <c r="S320" i="1"/>
  <c r="Q320" i="1"/>
  <c r="O320" i="1"/>
  <c r="DN319" i="1"/>
  <c r="DM319" i="1"/>
  <c r="DM316" i="1" s="1"/>
  <c r="DK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G316" i="1" s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G319" i="1"/>
  <c r="BE319" i="1"/>
  <c r="BC319" i="1"/>
  <c r="BA319" i="1"/>
  <c r="AY319" i="1"/>
  <c r="AW319" i="1"/>
  <c r="AU319" i="1"/>
  <c r="AS319" i="1"/>
  <c r="AQ319" i="1"/>
  <c r="AO319" i="1"/>
  <c r="AM319" i="1"/>
  <c r="AK319" i="1"/>
  <c r="AI319" i="1"/>
  <c r="AG319" i="1"/>
  <c r="AE319" i="1"/>
  <c r="AC319" i="1"/>
  <c r="AA319" i="1"/>
  <c r="Y319" i="1"/>
  <c r="W319" i="1"/>
  <c r="U319" i="1"/>
  <c r="S319" i="1"/>
  <c r="Q319" i="1"/>
  <c r="O319" i="1"/>
  <c r="DN318" i="1"/>
  <c r="DM318" i="1"/>
  <c r="DK318" i="1"/>
  <c r="DI318" i="1"/>
  <c r="DG318" i="1"/>
  <c r="DG316" i="1" s="1"/>
  <c r="DE318" i="1"/>
  <c r="DC318" i="1"/>
  <c r="DA318" i="1"/>
  <c r="CY318" i="1"/>
  <c r="CY316" i="1" s="1"/>
  <c r="CW318" i="1"/>
  <c r="CU318" i="1"/>
  <c r="CS318" i="1"/>
  <c r="CQ318" i="1"/>
  <c r="CQ316" i="1" s="1"/>
  <c r="CO318" i="1"/>
  <c r="CM318" i="1"/>
  <c r="CK318" i="1"/>
  <c r="CI318" i="1"/>
  <c r="CI316" i="1" s="1"/>
  <c r="CG318" i="1"/>
  <c r="CE318" i="1"/>
  <c r="CC318" i="1"/>
  <c r="CA318" i="1"/>
  <c r="CA316" i="1" s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M316" i="1" s="1"/>
  <c r="AK318" i="1"/>
  <c r="AI318" i="1"/>
  <c r="AG318" i="1"/>
  <c r="AE318" i="1"/>
  <c r="AE316" i="1" s="1"/>
  <c r="AC318" i="1"/>
  <c r="AC316" i="1" s="1"/>
  <c r="AA318" i="1"/>
  <c r="Y318" i="1"/>
  <c r="W318" i="1"/>
  <c r="W316" i="1" s="1"/>
  <c r="U318" i="1"/>
  <c r="S318" i="1"/>
  <c r="Q318" i="1"/>
  <c r="O318" i="1"/>
  <c r="DO318" i="1" s="1"/>
  <c r="DN317" i="1"/>
  <c r="DM317" i="1"/>
  <c r="DK317" i="1"/>
  <c r="DI317" i="1"/>
  <c r="DG317" i="1"/>
  <c r="DE317" i="1"/>
  <c r="DC317" i="1"/>
  <c r="DA317" i="1"/>
  <c r="DA316" i="1" s="1"/>
  <c r="CY317" i="1"/>
  <c r="CW317" i="1"/>
  <c r="CU317" i="1"/>
  <c r="CS317" i="1"/>
  <c r="CS316" i="1" s="1"/>
  <c r="CQ317" i="1"/>
  <c r="CO317" i="1"/>
  <c r="CM317" i="1"/>
  <c r="CK317" i="1"/>
  <c r="CK316" i="1" s="1"/>
  <c r="CI317" i="1"/>
  <c r="CG317" i="1"/>
  <c r="CE317" i="1"/>
  <c r="CC317" i="1"/>
  <c r="CC316" i="1" s="1"/>
  <c r="CA317" i="1"/>
  <c r="BY317" i="1"/>
  <c r="BW317" i="1"/>
  <c r="BU317" i="1"/>
  <c r="BU316" i="1" s="1"/>
  <c r="BS317" i="1"/>
  <c r="BQ317" i="1"/>
  <c r="BO317" i="1"/>
  <c r="BM317" i="1"/>
  <c r="BM316" i="1" s="1"/>
  <c r="BK317" i="1"/>
  <c r="BI317" i="1"/>
  <c r="BG317" i="1"/>
  <c r="BE317" i="1"/>
  <c r="BE316" i="1" s="1"/>
  <c r="BC317" i="1"/>
  <c r="BA317" i="1"/>
  <c r="AY317" i="1"/>
  <c r="AW317" i="1"/>
  <c r="AW316" i="1" s="1"/>
  <c r="AU317" i="1"/>
  <c r="AS317" i="1"/>
  <c r="AQ317" i="1"/>
  <c r="AO317" i="1"/>
  <c r="AO316" i="1" s="1"/>
  <c r="AM317" i="1"/>
  <c r="AK317" i="1"/>
  <c r="AI317" i="1"/>
  <c r="AG317" i="1"/>
  <c r="AE317" i="1"/>
  <c r="AC317" i="1"/>
  <c r="AA317" i="1"/>
  <c r="Y317" i="1"/>
  <c r="Y316" i="1" s="1"/>
  <c r="W317" i="1"/>
  <c r="U317" i="1"/>
  <c r="S317" i="1"/>
  <c r="Q317" i="1"/>
  <c r="DO317" i="1" s="1"/>
  <c r="O317" i="1"/>
  <c r="DL316" i="1"/>
  <c r="DI316" i="1"/>
  <c r="DH316" i="1"/>
  <c r="DF316" i="1"/>
  <c r="DD316" i="1"/>
  <c r="DB316" i="1"/>
  <c r="CZ316" i="1"/>
  <c r="CX316" i="1"/>
  <c r="CV316" i="1"/>
  <c r="CT316" i="1"/>
  <c r="CR316" i="1"/>
  <c r="CP316" i="1"/>
  <c r="CN316" i="1"/>
  <c r="CL316" i="1"/>
  <c r="CJ316" i="1"/>
  <c r="CH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C316" i="1"/>
  <c r="BB316" i="1"/>
  <c r="AZ316" i="1"/>
  <c r="AX316" i="1"/>
  <c r="AV316" i="1"/>
  <c r="AT316" i="1"/>
  <c r="AR316" i="1"/>
  <c r="AN316" i="1"/>
  <c r="AL316" i="1"/>
  <c r="AJ316" i="1"/>
  <c r="AH316" i="1"/>
  <c r="AG316" i="1"/>
  <c r="AF316" i="1"/>
  <c r="AD316" i="1"/>
  <c r="AB316" i="1"/>
  <c r="Z316" i="1"/>
  <c r="X316" i="1"/>
  <c r="V316" i="1"/>
  <c r="U316" i="1"/>
  <c r="T316" i="1"/>
  <c r="R316" i="1"/>
  <c r="P316" i="1"/>
  <c r="N316" i="1"/>
  <c r="DN315" i="1"/>
  <c r="DM315" i="1"/>
  <c r="DK315" i="1"/>
  <c r="DI315" i="1"/>
  <c r="DG315" i="1"/>
  <c r="DE315" i="1"/>
  <c r="DC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G315" i="1"/>
  <c r="BE315" i="1"/>
  <c r="BC315" i="1"/>
  <c r="BA315" i="1"/>
  <c r="AY315" i="1"/>
  <c r="AW315" i="1"/>
  <c r="AU315" i="1"/>
  <c r="AS315" i="1"/>
  <c r="AQ315" i="1"/>
  <c r="AO315" i="1"/>
  <c r="AM315" i="1"/>
  <c r="AK315" i="1"/>
  <c r="AI315" i="1"/>
  <c r="AG315" i="1"/>
  <c r="AE315" i="1"/>
  <c r="AC315" i="1"/>
  <c r="AA315" i="1"/>
  <c r="Y315" i="1"/>
  <c r="W315" i="1"/>
  <c r="U315" i="1"/>
  <c r="S315" i="1"/>
  <c r="Q315" i="1"/>
  <c r="DO315" i="1" s="1"/>
  <c r="O315" i="1"/>
  <c r="DN314" i="1"/>
  <c r="DM314" i="1"/>
  <c r="DK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M314" i="1"/>
  <c r="AK314" i="1"/>
  <c r="AI314" i="1"/>
  <c r="AG314" i="1"/>
  <c r="AE314" i="1"/>
  <c r="AC314" i="1"/>
  <c r="AA314" i="1"/>
  <c r="Y314" i="1"/>
  <c r="W314" i="1"/>
  <c r="U314" i="1"/>
  <c r="S314" i="1"/>
  <c r="Q314" i="1"/>
  <c r="O314" i="1"/>
  <c r="DO314" i="1" s="1"/>
  <c r="DN313" i="1"/>
  <c r="DM313" i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I313" i="1"/>
  <c r="AG313" i="1"/>
  <c r="AE313" i="1"/>
  <c r="AC313" i="1"/>
  <c r="AA313" i="1"/>
  <c r="Y313" i="1"/>
  <c r="W313" i="1"/>
  <c r="U313" i="1"/>
  <c r="S313" i="1"/>
  <c r="Q313" i="1"/>
  <c r="O313" i="1"/>
  <c r="DN312" i="1"/>
  <c r="DM312" i="1"/>
  <c r="DK312" i="1"/>
  <c r="DI312" i="1"/>
  <c r="DG312" i="1"/>
  <c r="DE312" i="1"/>
  <c r="DC312" i="1"/>
  <c r="DA312" i="1"/>
  <c r="DA296" i="1" s="1"/>
  <c r="CY312" i="1"/>
  <c r="CW312" i="1"/>
  <c r="CU312" i="1"/>
  <c r="CS312" i="1"/>
  <c r="CQ312" i="1"/>
  <c r="CO312" i="1"/>
  <c r="CM312" i="1"/>
  <c r="CK312" i="1"/>
  <c r="CK296" i="1" s="1"/>
  <c r="CI312" i="1"/>
  <c r="CG312" i="1"/>
  <c r="CE312" i="1"/>
  <c r="CC312" i="1"/>
  <c r="CA312" i="1"/>
  <c r="BY312" i="1"/>
  <c r="BW312" i="1"/>
  <c r="BU312" i="1"/>
  <c r="BU296" i="1" s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I312" i="1"/>
  <c r="AG312" i="1"/>
  <c r="AE312" i="1"/>
  <c r="AC312" i="1"/>
  <c r="AA312" i="1"/>
  <c r="Y312" i="1"/>
  <c r="W312" i="1"/>
  <c r="U312" i="1"/>
  <c r="S312" i="1"/>
  <c r="Q312" i="1"/>
  <c r="O312" i="1"/>
  <c r="DN311" i="1"/>
  <c r="DM311" i="1"/>
  <c r="DK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M311" i="1"/>
  <c r="AK311" i="1"/>
  <c r="AI311" i="1"/>
  <c r="AG311" i="1"/>
  <c r="AE311" i="1"/>
  <c r="AC311" i="1"/>
  <c r="AA311" i="1"/>
  <c r="Y311" i="1"/>
  <c r="W311" i="1"/>
  <c r="U311" i="1"/>
  <c r="S311" i="1"/>
  <c r="Q311" i="1"/>
  <c r="O311" i="1"/>
  <c r="DN310" i="1"/>
  <c r="DM310" i="1"/>
  <c r="DK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M310" i="1"/>
  <c r="AK310" i="1"/>
  <c r="AI310" i="1"/>
  <c r="AG310" i="1"/>
  <c r="AE310" i="1"/>
  <c r="AC310" i="1"/>
  <c r="AA310" i="1"/>
  <c r="Y310" i="1"/>
  <c r="W310" i="1"/>
  <c r="U310" i="1"/>
  <c r="S310" i="1"/>
  <c r="Q310" i="1"/>
  <c r="O310" i="1"/>
  <c r="DN309" i="1"/>
  <c r="DM309" i="1"/>
  <c r="DK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I309" i="1"/>
  <c r="AG309" i="1"/>
  <c r="AE309" i="1"/>
  <c r="AC309" i="1"/>
  <c r="AA309" i="1"/>
  <c r="Y309" i="1"/>
  <c r="W309" i="1"/>
  <c r="U309" i="1"/>
  <c r="S309" i="1"/>
  <c r="Q309" i="1"/>
  <c r="O309" i="1"/>
  <c r="DN308" i="1"/>
  <c r="DM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N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I308" i="1"/>
  <c r="AG308" i="1"/>
  <c r="AE308" i="1"/>
  <c r="AC308" i="1"/>
  <c r="AA308" i="1"/>
  <c r="Y308" i="1"/>
  <c r="W308" i="1"/>
  <c r="U308" i="1"/>
  <c r="S308" i="1"/>
  <c r="Q308" i="1"/>
  <c r="O308" i="1"/>
  <c r="DO308" i="1" s="1"/>
  <c r="DN307" i="1"/>
  <c r="DM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I307" i="1"/>
  <c r="AG307" i="1"/>
  <c r="AE307" i="1"/>
  <c r="AC307" i="1"/>
  <c r="AA307" i="1"/>
  <c r="Y307" i="1"/>
  <c r="W307" i="1"/>
  <c r="U307" i="1"/>
  <c r="S307" i="1"/>
  <c r="Q307" i="1"/>
  <c r="O307" i="1"/>
  <c r="DN306" i="1"/>
  <c r="DM306" i="1"/>
  <c r="DK306" i="1"/>
  <c r="DI306" i="1"/>
  <c r="DG306" i="1"/>
  <c r="DE306" i="1"/>
  <c r="DC306" i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M306" i="1"/>
  <c r="AK306" i="1"/>
  <c r="AI306" i="1"/>
  <c r="AG306" i="1"/>
  <c r="AE306" i="1"/>
  <c r="AC306" i="1"/>
  <c r="AA306" i="1"/>
  <c r="Y306" i="1"/>
  <c r="W306" i="1"/>
  <c r="U306" i="1"/>
  <c r="S306" i="1"/>
  <c r="Q306" i="1"/>
  <c r="O306" i="1"/>
  <c r="DO306" i="1" s="1"/>
  <c r="DN305" i="1"/>
  <c r="DM305" i="1"/>
  <c r="DK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G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S305" i="1"/>
  <c r="AQ305" i="1"/>
  <c r="AO305" i="1"/>
  <c r="AM305" i="1"/>
  <c r="AK305" i="1"/>
  <c r="AI305" i="1"/>
  <c r="AG305" i="1"/>
  <c r="AE305" i="1"/>
  <c r="AC305" i="1"/>
  <c r="AA305" i="1"/>
  <c r="Y305" i="1"/>
  <c r="W305" i="1"/>
  <c r="U305" i="1"/>
  <c r="S305" i="1"/>
  <c r="Q305" i="1"/>
  <c r="DO305" i="1" s="1"/>
  <c r="O305" i="1"/>
  <c r="DN304" i="1"/>
  <c r="DM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G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I304" i="1"/>
  <c r="AG304" i="1"/>
  <c r="AE304" i="1"/>
  <c r="AC304" i="1"/>
  <c r="AA304" i="1"/>
  <c r="Y304" i="1"/>
  <c r="W304" i="1"/>
  <c r="U304" i="1"/>
  <c r="S304" i="1"/>
  <c r="Q304" i="1"/>
  <c r="O304" i="1"/>
  <c r="DN303" i="1"/>
  <c r="DM303" i="1"/>
  <c r="DM296" i="1" s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G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M303" i="1"/>
  <c r="AK303" i="1"/>
  <c r="AI303" i="1"/>
  <c r="AG303" i="1"/>
  <c r="AE303" i="1"/>
  <c r="AC303" i="1"/>
  <c r="AA303" i="1"/>
  <c r="Y303" i="1"/>
  <c r="W303" i="1"/>
  <c r="U303" i="1"/>
  <c r="S303" i="1"/>
  <c r="Q303" i="1"/>
  <c r="O303" i="1"/>
  <c r="DN302" i="1"/>
  <c r="DM302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I302" i="1"/>
  <c r="AG302" i="1"/>
  <c r="AE302" i="1"/>
  <c r="AC302" i="1"/>
  <c r="AA302" i="1"/>
  <c r="Y302" i="1"/>
  <c r="W302" i="1"/>
  <c r="U302" i="1"/>
  <c r="S302" i="1"/>
  <c r="Q302" i="1"/>
  <c r="O302" i="1"/>
  <c r="DO302" i="1" s="1"/>
  <c r="DN301" i="1"/>
  <c r="DM301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I301" i="1"/>
  <c r="AG301" i="1"/>
  <c r="AE301" i="1"/>
  <c r="AC301" i="1"/>
  <c r="AA301" i="1"/>
  <c r="Y301" i="1"/>
  <c r="W301" i="1"/>
  <c r="U301" i="1"/>
  <c r="S301" i="1"/>
  <c r="Q301" i="1"/>
  <c r="O301" i="1"/>
  <c r="DO301" i="1" s="1"/>
  <c r="DN300" i="1"/>
  <c r="DM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M296" i="1" s="1"/>
  <c r="BK300" i="1"/>
  <c r="BI300" i="1"/>
  <c r="BG300" i="1"/>
  <c r="BE300" i="1"/>
  <c r="BC300" i="1"/>
  <c r="BA300" i="1"/>
  <c r="AY300" i="1"/>
  <c r="AW300" i="1"/>
  <c r="AW296" i="1" s="1"/>
  <c r="AU300" i="1"/>
  <c r="AS300" i="1"/>
  <c r="AQ300" i="1"/>
  <c r="AO300" i="1"/>
  <c r="AM300" i="1"/>
  <c r="AK300" i="1"/>
  <c r="AI300" i="1"/>
  <c r="AG300" i="1"/>
  <c r="AE300" i="1"/>
  <c r="AC300" i="1"/>
  <c r="AA300" i="1"/>
  <c r="Y300" i="1"/>
  <c r="W300" i="1"/>
  <c r="U300" i="1"/>
  <c r="S300" i="1"/>
  <c r="Q300" i="1"/>
  <c r="O300" i="1"/>
  <c r="DM299" i="1"/>
  <c r="DK299" i="1"/>
  <c r="DI299" i="1"/>
  <c r="DI296" i="1" s="1"/>
  <c r="DG299" i="1"/>
  <c r="DE299" i="1"/>
  <c r="DC299" i="1"/>
  <c r="DA299" i="1"/>
  <c r="CY299" i="1"/>
  <c r="CW299" i="1"/>
  <c r="CU299" i="1"/>
  <c r="CS299" i="1"/>
  <c r="CS296" i="1" s="1"/>
  <c r="CQ299" i="1"/>
  <c r="CO299" i="1"/>
  <c r="CM299" i="1"/>
  <c r="CK299" i="1"/>
  <c r="CI299" i="1"/>
  <c r="CG299" i="1"/>
  <c r="CE299" i="1"/>
  <c r="CC299" i="1"/>
  <c r="CC296" i="1" s="1"/>
  <c r="CA299" i="1"/>
  <c r="BY299" i="1"/>
  <c r="BW299" i="1"/>
  <c r="BU299" i="1"/>
  <c r="BS299" i="1"/>
  <c r="BQ299" i="1"/>
  <c r="BO299" i="1"/>
  <c r="BN299" i="1"/>
  <c r="DN299" i="1" s="1"/>
  <c r="BM299" i="1"/>
  <c r="BK299" i="1"/>
  <c r="BI299" i="1"/>
  <c r="BI296" i="1" s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I299" i="1"/>
  <c r="AI296" i="1" s="1"/>
  <c r="AG299" i="1"/>
  <c r="AE299" i="1"/>
  <c r="AC299" i="1"/>
  <c r="AA299" i="1"/>
  <c r="Y299" i="1"/>
  <c r="W299" i="1"/>
  <c r="U299" i="1"/>
  <c r="S299" i="1"/>
  <c r="S296" i="1" s="1"/>
  <c r="Q299" i="1"/>
  <c r="O299" i="1"/>
  <c r="DM298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N298" i="1"/>
  <c r="BO298" i="1" s="1"/>
  <c r="BM298" i="1"/>
  <c r="BK298" i="1"/>
  <c r="BI298" i="1"/>
  <c r="BG298" i="1"/>
  <c r="BE298" i="1"/>
  <c r="BC298" i="1"/>
  <c r="BA298" i="1"/>
  <c r="AY298" i="1"/>
  <c r="AW298" i="1"/>
  <c r="AT298" i="1"/>
  <c r="DN298" i="1" s="1"/>
  <c r="DN296" i="1" s="1"/>
  <c r="AS298" i="1"/>
  <c r="AQ298" i="1"/>
  <c r="AO298" i="1"/>
  <c r="AM298" i="1"/>
  <c r="AK298" i="1"/>
  <c r="AK296" i="1" s="1"/>
  <c r="AI298" i="1"/>
  <c r="AG298" i="1"/>
  <c r="AE298" i="1"/>
  <c r="AC298" i="1"/>
  <c r="AC296" i="1" s="1"/>
  <c r="AA298" i="1"/>
  <c r="Y298" i="1"/>
  <c r="W298" i="1"/>
  <c r="U298" i="1"/>
  <c r="U296" i="1" s="1"/>
  <c r="S298" i="1"/>
  <c r="Q298" i="1"/>
  <c r="O298" i="1"/>
  <c r="DN297" i="1"/>
  <c r="DM297" i="1"/>
  <c r="DK297" i="1"/>
  <c r="DI297" i="1"/>
  <c r="DG297" i="1"/>
  <c r="DE297" i="1"/>
  <c r="DE296" i="1" s="1"/>
  <c r="DC297" i="1"/>
  <c r="DA297" i="1"/>
  <c r="CY297" i="1"/>
  <c r="CW297" i="1"/>
  <c r="CU297" i="1"/>
  <c r="CS297" i="1"/>
  <c r="CQ297" i="1"/>
  <c r="CO297" i="1"/>
  <c r="CO296" i="1" s="1"/>
  <c r="CM297" i="1"/>
  <c r="CK297" i="1"/>
  <c r="CI297" i="1"/>
  <c r="CG297" i="1"/>
  <c r="CE297" i="1"/>
  <c r="CC297" i="1"/>
  <c r="CA297" i="1"/>
  <c r="BY297" i="1"/>
  <c r="BY296" i="1" s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BA296" i="1" s="1"/>
  <c r="AY297" i="1"/>
  <c r="AW297" i="1"/>
  <c r="AU297" i="1"/>
  <c r="AS297" i="1"/>
  <c r="AQ297" i="1"/>
  <c r="AO297" i="1"/>
  <c r="AM297" i="1"/>
  <c r="AM296" i="1" s="1"/>
  <c r="AK297" i="1"/>
  <c r="AI297" i="1"/>
  <c r="AG297" i="1"/>
  <c r="AE297" i="1"/>
  <c r="AE296" i="1" s="1"/>
  <c r="AC297" i="1"/>
  <c r="AA297" i="1"/>
  <c r="Y297" i="1"/>
  <c r="W297" i="1"/>
  <c r="W296" i="1" s="1"/>
  <c r="U297" i="1"/>
  <c r="S297" i="1"/>
  <c r="Q297" i="1"/>
  <c r="O297" i="1"/>
  <c r="O296" i="1" s="1"/>
  <c r="DL296" i="1"/>
  <c r="DH296" i="1"/>
  <c r="DF296" i="1"/>
  <c r="DD296" i="1"/>
  <c r="DB296" i="1"/>
  <c r="CZ296" i="1"/>
  <c r="CX296" i="1"/>
  <c r="CW296" i="1"/>
  <c r="CV296" i="1"/>
  <c r="CT296" i="1"/>
  <c r="CR296" i="1"/>
  <c r="CP296" i="1"/>
  <c r="CN296" i="1"/>
  <c r="CL296" i="1"/>
  <c r="CJ296" i="1"/>
  <c r="CH296" i="1"/>
  <c r="CG296" i="1"/>
  <c r="CF296" i="1"/>
  <c r="CD296" i="1"/>
  <c r="CB296" i="1"/>
  <c r="BZ296" i="1"/>
  <c r="BX296" i="1"/>
  <c r="BV296" i="1"/>
  <c r="BT296" i="1"/>
  <c r="BR296" i="1"/>
  <c r="BQ296" i="1"/>
  <c r="BP296" i="1"/>
  <c r="BL296" i="1"/>
  <c r="BJ296" i="1"/>
  <c r="BH296" i="1"/>
  <c r="BF296" i="1"/>
  <c r="BE296" i="1"/>
  <c r="BD296" i="1"/>
  <c r="BB296" i="1"/>
  <c r="AZ296" i="1"/>
  <c r="AX296" i="1"/>
  <c r="AV296" i="1"/>
  <c r="AS296" i="1"/>
  <c r="AR296" i="1"/>
  <c r="AN296" i="1"/>
  <c r="AL296" i="1"/>
  <c r="AJ296" i="1"/>
  <c r="AH296" i="1"/>
  <c r="AF296" i="1"/>
  <c r="AD296" i="1"/>
  <c r="AB296" i="1"/>
  <c r="AA296" i="1"/>
  <c r="Z296" i="1"/>
  <c r="X296" i="1"/>
  <c r="V296" i="1"/>
  <c r="T296" i="1"/>
  <c r="R296" i="1"/>
  <c r="P296" i="1"/>
  <c r="N296" i="1"/>
  <c r="DN295" i="1"/>
  <c r="DM295" i="1"/>
  <c r="DK295" i="1"/>
  <c r="DI295" i="1"/>
  <c r="DG295" i="1"/>
  <c r="DE295" i="1"/>
  <c r="DC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G295" i="1"/>
  <c r="BE295" i="1"/>
  <c r="BC295" i="1"/>
  <c r="BA295" i="1"/>
  <c r="AY295" i="1"/>
  <c r="AW295" i="1"/>
  <c r="AU295" i="1"/>
  <c r="AS295" i="1"/>
  <c r="AQ295" i="1"/>
  <c r="AO295" i="1"/>
  <c r="AM295" i="1"/>
  <c r="AK295" i="1"/>
  <c r="AI295" i="1"/>
  <c r="AG295" i="1"/>
  <c r="AE295" i="1"/>
  <c r="AC295" i="1"/>
  <c r="AA295" i="1"/>
  <c r="Y295" i="1"/>
  <c r="W295" i="1"/>
  <c r="U295" i="1"/>
  <c r="S295" i="1"/>
  <c r="Q295" i="1"/>
  <c r="O295" i="1"/>
  <c r="DO295" i="1" s="1"/>
  <c r="DM294" i="1"/>
  <c r="DK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R294" i="1"/>
  <c r="DN294" i="1" s="1"/>
  <c r="AQ294" i="1"/>
  <c r="AO294" i="1"/>
  <c r="AM294" i="1"/>
  <c r="AK294" i="1"/>
  <c r="AI294" i="1"/>
  <c r="AG294" i="1"/>
  <c r="AE294" i="1"/>
  <c r="AC294" i="1"/>
  <c r="AA294" i="1"/>
  <c r="Y294" i="1"/>
  <c r="W294" i="1"/>
  <c r="U294" i="1"/>
  <c r="S294" i="1"/>
  <c r="Q294" i="1"/>
  <c r="O294" i="1"/>
  <c r="DN293" i="1"/>
  <c r="DM293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I293" i="1"/>
  <c r="AG293" i="1"/>
  <c r="AE293" i="1"/>
  <c r="AC293" i="1"/>
  <c r="AA293" i="1"/>
  <c r="Y293" i="1"/>
  <c r="W293" i="1"/>
  <c r="U293" i="1"/>
  <c r="S293" i="1"/>
  <c r="Q293" i="1"/>
  <c r="O293" i="1"/>
  <c r="DO293" i="1" s="1"/>
  <c r="DN292" i="1"/>
  <c r="DM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O280" i="1" s="1"/>
  <c r="AM292" i="1"/>
  <c r="AK292" i="1"/>
  <c r="AI292" i="1"/>
  <c r="AG292" i="1"/>
  <c r="AE292" i="1"/>
  <c r="AC292" i="1"/>
  <c r="AA292" i="1"/>
  <c r="Y292" i="1"/>
  <c r="Y280" i="1" s="1"/>
  <c r="W292" i="1"/>
  <c r="U292" i="1"/>
  <c r="S292" i="1"/>
  <c r="Q292" i="1"/>
  <c r="O292" i="1"/>
  <c r="DN291" i="1"/>
  <c r="DM291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R291" i="1"/>
  <c r="AQ291" i="1"/>
  <c r="AO291" i="1"/>
  <c r="AM291" i="1"/>
  <c r="AK291" i="1"/>
  <c r="AI291" i="1"/>
  <c r="AG291" i="1"/>
  <c r="AE291" i="1"/>
  <c r="AC291" i="1"/>
  <c r="AA291" i="1"/>
  <c r="Y291" i="1"/>
  <c r="W291" i="1"/>
  <c r="U291" i="1"/>
  <c r="S291" i="1"/>
  <c r="Q291" i="1"/>
  <c r="O291" i="1"/>
  <c r="DN290" i="1"/>
  <c r="DM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G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I290" i="1"/>
  <c r="AG290" i="1"/>
  <c r="AE290" i="1"/>
  <c r="AC290" i="1"/>
  <c r="AA290" i="1"/>
  <c r="Y290" i="1"/>
  <c r="W290" i="1"/>
  <c r="U290" i="1"/>
  <c r="S290" i="1"/>
  <c r="Q290" i="1"/>
  <c r="O290" i="1"/>
  <c r="DO290" i="1" s="1"/>
  <c r="DM289" i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G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R289" i="1"/>
  <c r="DN289" i="1" s="1"/>
  <c r="AQ289" i="1"/>
  <c r="AO289" i="1"/>
  <c r="AM289" i="1"/>
  <c r="AK289" i="1"/>
  <c r="AI289" i="1"/>
  <c r="AG289" i="1"/>
  <c r="AE289" i="1"/>
  <c r="AC289" i="1"/>
  <c r="AA289" i="1"/>
  <c r="Y289" i="1"/>
  <c r="W289" i="1"/>
  <c r="U289" i="1"/>
  <c r="S289" i="1"/>
  <c r="Q289" i="1"/>
  <c r="O289" i="1"/>
  <c r="DN288" i="1"/>
  <c r="DM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G288" i="1"/>
  <c r="CE288" i="1"/>
  <c r="CC288" i="1"/>
  <c r="CA288" i="1"/>
  <c r="BY288" i="1"/>
  <c r="BW288" i="1"/>
  <c r="BU288" i="1"/>
  <c r="BS288" i="1"/>
  <c r="BQ288" i="1"/>
  <c r="BO288" i="1"/>
  <c r="BM288" i="1"/>
  <c r="BM280" i="1" s="1"/>
  <c r="BK288" i="1"/>
  <c r="BI288" i="1"/>
  <c r="BG288" i="1"/>
  <c r="BE288" i="1"/>
  <c r="BC288" i="1"/>
  <c r="BA288" i="1"/>
  <c r="AY288" i="1"/>
  <c r="AW288" i="1"/>
  <c r="AW280" i="1" s="1"/>
  <c r="AU288" i="1"/>
  <c r="AS288" i="1"/>
  <c r="AR288" i="1"/>
  <c r="AQ288" i="1"/>
  <c r="AO288" i="1"/>
  <c r="AM288" i="1"/>
  <c r="AK288" i="1"/>
  <c r="AI288" i="1"/>
  <c r="AG288" i="1"/>
  <c r="AE288" i="1"/>
  <c r="AC288" i="1"/>
  <c r="AA288" i="1"/>
  <c r="Y288" i="1"/>
  <c r="W288" i="1"/>
  <c r="U288" i="1"/>
  <c r="S288" i="1"/>
  <c r="Q288" i="1"/>
  <c r="O288" i="1"/>
  <c r="DN287" i="1"/>
  <c r="DM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I287" i="1"/>
  <c r="AG287" i="1"/>
  <c r="AE287" i="1"/>
  <c r="AC287" i="1"/>
  <c r="AA287" i="1"/>
  <c r="Y287" i="1"/>
  <c r="W287" i="1"/>
  <c r="U287" i="1"/>
  <c r="S287" i="1"/>
  <c r="Q287" i="1"/>
  <c r="O287" i="1"/>
  <c r="DN286" i="1"/>
  <c r="DM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I286" i="1"/>
  <c r="AG286" i="1"/>
  <c r="AE286" i="1"/>
  <c r="AC286" i="1"/>
  <c r="AA286" i="1"/>
  <c r="Y286" i="1"/>
  <c r="W286" i="1"/>
  <c r="U286" i="1"/>
  <c r="S286" i="1"/>
  <c r="Q286" i="1"/>
  <c r="O286" i="1"/>
  <c r="DN285" i="1"/>
  <c r="DM285" i="1"/>
  <c r="DK285" i="1"/>
  <c r="DI285" i="1"/>
  <c r="DI280" i="1" s="1"/>
  <c r="DG285" i="1"/>
  <c r="DE285" i="1"/>
  <c r="DC285" i="1"/>
  <c r="DA285" i="1"/>
  <c r="DA280" i="1" s="1"/>
  <c r="CY285" i="1"/>
  <c r="CW285" i="1"/>
  <c r="CU285" i="1"/>
  <c r="CS285" i="1"/>
  <c r="CS280" i="1" s="1"/>
  <c r="CQ285" i="1"/>
  <c r="CO285" i="1"/>
  <c r="CM285" i="1"/>
  <c r="CK285" i="1"/>
  <c r="CK280" i="1" s="1"/>
  <c r="CI285" i="1"/>
  <c r="CG285" i="1"/>
  <c r="CE285" i="1"/>
  <c r="CC285" i="1"/>
  <c r="CC280" i="1" s="1"/>
  <c r="CA285" i="1"/>
  <c r="BY285" i="1"/>
  <c r="BW285" i="1"/>
  <c r="BU285" i="1"/>
  <c r="BS285" i="1"/>
  <c r="BQ285" i="1"/>
  <c r="BO285" i="1"/>
  <c r="BN285" i="1"/>
  <c r="BM285" i="1"/>
  <c r="BK285" i="1"/>
  <c r="BI285" i="1"/>
  <c r="BG285" i="1"/>
  <c r="BE285" i="1"/>
  <c r="BC285" i="1"/>
  <c r="BA285" i="1"/>
  <c r="AY285" i="1"/>
  <c r="AW285" i="1"/>
  <c r="AU285" i="1"/>
  <c r="AS285" i="1"/>
  <c r="AR285" i="1"/>
  <c r="AQ285" i="1"/>
  <c r="AO285" i="1"/>
  <c r="AM285" i="1"/>
  <c r="AK285" i="1"/>
  <c r="AI285" i="1"/>
  <c r="AG285" i="1"/>
  <c r="AE285" i="1"/>
  <c r="AC285" i="1"/>
  <c r="AA285" i="1"/>
  <c r="Y285" i="1"/>
  <c r="W285" i="1"/>
  <c r="U285" i="1"/>
  <c r="S285" i="1"/>
  <c r="Q285" i="1"/>
  <c r="O285" i="1"/>
  <c r="DN284" i="1"/>
  <c r="DM284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Q284" i="1"/>
  <c r="BO284" i="1"/>
  <c r="BN284" i="1"/>
  <c r="BM284" i="1"/>
  <c r="BK284" i="1"/>
  <c r="BI284" i="1"/>
  <c r="BG284" i="1"/>
  <c r="BE284" i="1"/>
  <c r="BC284" i="1"/>
  <c r="BA284" i="1"/>
  <c r="AY284" i="1"/>
  <c r="AW284" i="1"/>
  <c r="AU284" i="1"/>
  <c r="AS284" i="1"/>
  <c r="AR284" i="1"/>
  <c r="AQ284" i="1"/>
  <c r="AO284" i="1"/>
  <c r="AM284" i="1"/>
  <c r="AK284" i="1"/>
  <c r="AI284" i="1"/>
  <c r="AG284" i="1"/>
  <c r="AE284" i="1"/>
  <c r="AC284" i="1"/>
  <c r="AA284" i="1"/>
  <c r="Y284" i="1"/>
  <c r="W284" i="1"/>
  <c r="U284" i="1"/>
  <c r="S284" i="1"/>
  <c r="Q284" i="1"/>
  <c r="O284" i="1"/>
  <c r="DO284" i="1" s="1"/>
  <c r="DN283" i="1"/>
  <c r="DM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I283" i="1"/>
  <c r="AG283" i="1"/>
  <c r="AE283" i="1"/>
  <c r="AC283" i="1"/>
  <c r="AA283" i="1"/>
  <c r="Y283" i="1"/>
  <c r="W283" i="1"/>
  <c r="U283" i="1"/>
  <c r="S283" i="1"/>
  <c r="Q283" i="1"/>
  <c r="O283" i="1"/>
  <c r="DM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Q280" i="1" s="1"/>
  <c r="BO282" i="1"/>
  <c r="BN282" i="1"/>
  <c r="DN282" i="1" s="1"/>
  <c r="BM282" i="1"/>
  <c r="BK282" i="1"/>
  <c r="BI282" i="1"/>
  <c r="BG282" i="1"/>
  <c r="BE282" i="1"/>
  <c r="BC282" i="1"/>
  <c r="BA282" i="1"/>
  <c r="BA280" i="1" s="1"/>
  <c r="AY282" i="1"/>
  <c r="AW282" i="1"/>
  <c r="AU282" i="1"/>
  <c r="AS282" i="1"/>
  <c r="AQ282" i="1"/>
  <c r="AO282" i="1"/>
  <c r="AM282" i="1"/>
  <c r="AK282" i="1"/>
  <c r="AI282" i="1"/>
  <c r="AG282" i="1"/>
  <c r="AE282" i="1"/>
  <c r="AC282" i="1"/>
  <c r="AC280" i="1" s="1"/>
  <c r="AA282" i="1"/>
  <c r="Y282" i="1"/>
  <c r="W282" i="1"/>
  <c r="U282" i="1"/>
  <c r="S282" i="1"/>
  <c r="Q282" i="1"/>
  <c r="O282" i="1"/>
  <c r="DM281" i="1"/>
  <c r="DK281" i="1"/>
  <c r="DI281" i="1"/>
  <c r="DG281" i="1"/>
  <c r="DG280" i="1" s="1"/>
  <c r="DE281" i="1"/>
  <c r="DC281" i="1"/>
  <c r="DA281" i="1"/>
  <c r="CY281" i="1"/>
  <c r="CY280" i="1" s="1"/>
  <c r="CW281" i="1"/>
  <c r="CW280" i="1" s="1"/>
  <c r="CU281" i="1"/>
  <c r="CS281" i="1"/>
  <c r="CQ281" i="1"/>
  <c r="CQ280" i="1" s="1"/>
  <c r="CO281" i="1"/>
  <c r="CM281" i="1"/>
  <c r="CK281" i="1"/>
  <c r="CI281" i="1"/>
  <c r="CI280" i="1" s="1"/>
  <c r="CG281" i="1"/>
  <c r="CG280" i="1" s="1"/>
  <c r="CE281" i="1"/>
  <c r="CC281" i="1"/>
  <c r="CA281" i="1"/>
  <c r="CA280" i="1" s="1"/>
  <c r="BZ281" i="1"/>
  <c r="BY281" i="1"/>
  <c r="BW281" i="1"/>
  <c r="BU281" i="1"/>
  <c r="BU280" i="1" s="1"/>
  <c r="BS281" i="1"/>
  <c r="BQ281" i="1"/>
  <c r="BO281" i="1"/>
  <c r="BN281" i="1"/>
  <c r="DN281" i="1" s="1"/>
  <c r="DN280" i="1" s="1"/>
  <c r="BM281" i="1"/>
  <c r="BK281" i="1"/>
  <c r="BI281" i="1"/>
  <c r="BG281" i="1"/>
  <c r="BG280" i="1" s="1"/>
  <c r="BE281" i="1"/>
  <c r="BE280" i="1" s="1"/>
  <c r="BC281" i="1"/>
  <c r="BA281" i="1"/>
  <c r="AY281" i="1"/>
  <c r="AY280" i="1" s="1"/>
  <c r="AW281" i="1"/>
  <c r="AU281" i="1"/>
  <c r="AS281" i="1"/>
  <c r="AQ281" i="1"/>
  <c r="AQ280" i="1" s="1"/>
  <c r="AO281" i="1"/>
  <c r="AM281" i="1"/>
  <c r="AK281" i="1"/>
  <c r="AI281" i="1"/>
  <c r="AI280" i="1" s="1"/>
  <c r="AG281" i="1"/>
  <c r="AG280" i="1" s="1"/>
  <c r="AE281" i="1"/>
  <c r="AC281" i="1"/>
  <c r="AA281" i="1"/>
  <c r="AA280" i="1" s="1"/>
  <c r="Y281" i="1"/>
  <c r="W281" i="1"/>
  <c r="U281" i="1"/>
  <c r="S281" i="1"/>
  <c r="DO281" i="1" s="1"/>
  <c r="Q281" i="1"/>
  <c r="Q280" i="1" s="1"/>
  <c r="O281" i="1"/>
  <c r="DL280" i="1"/>
  <c r="DK280" i="1"/>
  <c r="DH280" i="1"/>
  <c r="DF280" i="1"/>
  <c r="DE280" i="1"/>
  <c r="DD280" i="1"/>
  <c r="DB280" i="1"/>
  <c r="CZ280" i="1"/>
  <c r="CX280" i="1"/>
  <c r="CV280" i="1"/>
  <c r="CT280" i="1"/>
  <c r="CR280" i="1"/>
  <c r="CP280" i="1"/>
  <c r="CO280" i="1"/>
  <c r="CN280" i="1"/>
  <c r="CL280" i="1"/>
  <c r="CJ280" i="1"/>
  <c r="CH280" i="1"/>
  <c r="CF280" i="1"/>
  <c r="CD280" i="1"/>
  <c r="CB280" i="1"/>
  <c r="BZ280" i="1"/>
  <c r="BY280" i="1"/>
  <c r="BX280" i="1"/>
  <c r="BV280" i="1"/>
  <c r="BT280" i="1"/>
  <c r="BR280" i="1"/>
  <c r="BP280" i="1"/>
  <c r="BN280" i="1"/>
  <c r="BL280" i="1"/>
  <c r="BJ280" i="1"/>
  <c r="BI280" i="1"/>
  <c r="BH280" i="1"/>
  <c r="BF280" i="1"/>
  <c r="BD280" i="1"/>
  <c r="BB280" i="1"/>
  <c r="AZ280" i="1"/>
  <c r="AX280" i="1"/>
  <c r="AV280" i="1"/>
  <c r="AT280" i="1"/>
  <c r="AR280" i="1"/>
  <c r="AN280" i="1"/>
  <c r="AL280" i="1"/>
  <c r="AK280" i="1"/>
  <c r="AJ280" i="1"/>
  <c r="AH280" i="1"/>
  <c r="AF280" i="1"/>
  <c r="AD280" i="1"/>
  <c r="AB280" i="1"/>
  <c r="Z280" i="1"/>
  <c r="X280" i="1"/>
  <c r="V280" i="1"/>
  <c r="U280" i="1"/>
  <c r="T280" i="1"/>
  <c r="R280" i="1"/>
  <c r="P280" i="1"/>
  <c r="N280" i="1"/>
  <c r="DM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G279" i="1"/>
  <c r="CE279" i="1"/>
  <c r="CC279" i="1"/>
  <c r="CA279" i="1"/>
  <c r="BY279" i="1"/>
  <c r="BW279" i="1"/>
  <c r="BU279" i="1"/>
  <c r="BS279" i="1"/>
  <c r="BQ279" i="1"/>
  <c r="BN279" i="1"/>
  <c r="DN279" i="1" s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I279" i="1"/>
  <c r="AG279" i="1"/>
  <c r="AE279" i="1"/>
  <c r="AC279" i="1"/>
  <c r="AA279" i="1"/>
  <c r="Y279" i="1"/>
  <c r="W279" i="1"/>
  <c r="U279" i="1"/>
  <c r="S279" i="1"/>
  <c r="Q279" i="1"/>
  <c r="O279" i="1"/>
  <c r="DM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Q278" i="1"/>
  <c r="BO278" i="1"/>
  <c r="BN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I278" i="1"/>
  <c r="AG278" i="1"/>
  <c r="AE278" i="1"/>
  <c r="AC278" i="1"/>
  <c r="AA278" i="1"/>
  <c r="Y278" i="1"/>
  <c r="W278" i="1"/>
  <c r="U278" i="1"/>
  <c r="S278" i="1"/>
  <c r="Q278" i="1"/>
  <c r="P278" i="1"/>
  <c r="DN278" i="1" s="1"/>
  <c r="O278" i="1"/>
  <c r="DO278" i="1" s="1"/>
  <c r="DN277" i="1"/>
  <c r="DM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Q277" i="1"/>
  <c r="BO277" i="1"/>
  <c r="BN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I277" i="1"/>
  <c r="AG277" i="1"/>
  <c r="AE277" i="1"/>
  <c r="AC277" i="1"/>
  <c r="AA277" i="1"/>
  <c r="Y277" i="1"/>
  <c r="W277" i="1"/>
  <c r="U277" i="1"/>
  <c r="S277" i="1"/>
  <c r="Q277" i="1"/>
  <c r="O277" i="1"/>
  <c r="DM276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N276" i="1"/>
  <c r="DN276" i="1" s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I276" i="1"/>
  <c r="AG276" i="1"/>
  <c r="AE276" i="1"/>
  <c r="AC276" i="1"/>
  <c r="AA276" i="1"/>
  <c r="Y276" i="1"/>
  <c r="W276" i="1"/>
  <c r="U276" i="1"/>
  <c r="S276" i="1"/>
  <c r="Q276" i="1"/>
  <c r="O276" i="1"/>
  <c r="DM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G275" i="1"/>
  <c r="CE275" i="1"/>
  <c r="CC275" i="1"/>
  <c r="CA275" i="1"/>
  <c r="BY275" i="1"/>
  <c r="BW275" i="1"/>
  <c r="BU275" i="1"/>
  <c r="BS275" i="1"/>
  <c r="BQ275" i="1"/>
  <c r="BO275" i="1"/>
  <c r="BN275" i="1"/>
  <c r="DN275" i="1" s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I275" i="1"/>
  <c r="AG275" i="1"/>
  <c r="AE275" i="1"/>
  <c r="AC275" i="1"/>
  <c r="AA275" i="1"/>
  <c r="Y275" i="1"/>
  <c r="W275" i="1"/>
  <c r="U275" i="1"/>
  <c r="S275" i="1"/>
  <c r="Q275" i="1"/>
  <c r="O275" i="1"/>
  <c r="DN274" i="1"/>
  <c r="DM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I274" i="1"/>
  <c r="AG274" i="1"/>
  <c r="AE274" i="1"/>
  <c r="AC274" i="1"/>
  <c r="AA274" i="1"/>
  <c r="Y274" i="1"/>
  <c r="W274" i="1"/>
  <c r="U274" i="1"/>
  <c r="S274" i="1"/>
  <c r="Q274" i="1"/>
  <c r="O274" i="1"/>
  <c r="DO274" i="1" s="1"/>
  <c r="DN273" i="1"/>
  <c r="DM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I273" i="1"/>
  <c r="AG273" i="1"/>
  <c r="AE273" i="1"/>
  <c r="AC273" i="1"/>
  <c r="AA273" i="1"/>
  <c r="Y273" i="1"/>
  <c r="W273" i="1"/>
  <c r="U273" i="1"/>
  <c r="S273" i="1"/>
  <c r="Q273" i="1"/>
  <c r="DO273" i="1" s="1"/>
  <c r="O273" i="1"/>
  <c r="DM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N272" i="1"/>
  <c r="DN272" i="1" s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I272" i="1"/>
  <c r="AG272" i="1"/>
  <c r="AE272" i="1"/>
  <c r="AC272" i="1"/>
  <c r="AA272" i="1"/>
  <c r="Y272" i="1"/>
  <c r="W272" i="1"/>
  <c r="U272" i="1"/>
  <c r="S272" i="1"/>
  <c r="Q272" i="1"/>
  <c r="O272" i="1"/>
  <c r="DN271" i="1"/>
  <c r="DM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N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I271" i="1"/>
  <c r="AG271" i="1"/>
  <c r="AE271" i="1"/>
  <c r="AC271" i="1"/>
  <c r="AA271" i="1"/>
  <c r="Y271" i="1"/>
  <c r="W271" i="1"/>
  <c r="U271" i="1"/>
  <c r="S271" i="1"/>
  <c r="Q271" i="1"/>
  <c r="O271" i="1"/>
  <c r="DM270" i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Q270" i="1"/>
  <c r="BO270" i="1"/>
  <c r="BN270" i="1"/>
  <c r="DN270" i="1" s="1"/>
  <c r="BM270" i="1"/>
  <c r="BK270" i="1"/>
  <c r="BK266" i="1" s="1"/>
  <c r="BI270" i="1"/>
  <c r="BG270" i="1"/>
  <c r="BE270" i="1"/>
  <c r="BC270" i="1"/>
  <c r="BA270" i="1"/>
  <c r="AY270" i="1"/>
  <c r="AW270" i="1"/>
  <c r="AU270" i="1"/>
  <c r="AU266" i="1" s="1"/>
  <c r="AS270" i="1"/>
  <c r="AQ270" i="1"/>
  <c r="AO270" i="1"/>
  <c r="AM270" i="1"/>
  <c r="AK270" i="1"/>
  <c r="AI270" i="1"/>
  <c r="AG270" i="1"/>
  <c r="AE270" i="1"/>
  <c r="AC270" i="1"/>
  <c r="AA270" i="1"/>
  <c r="Y270" i="1"/>
  <c r="W270" i="1"/>
  <c r="U270" i="1"/>
  <c r="S270" i="1"/>
  <c r="Q270" i="1"/>
  <c r="O270" i="1"/>
  <c r="DO270" i="1" s="1"/>
  <c r="DM269" i="1"/>
  <c r="DK269" i="1"/>
  <c r="DI269" i="1"/>
  <c r="DG269" i="1"/>
  <c r="DE269" i="1"/>
  <c r="DC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N269" i="1"/>
  <c r="DN269" i="1" s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M269" i="1"/>
  <c r="AK269" i="1"/>
  <c r="AI269" i="1"/>
  <c r="AG269" i="1"/>
  <c r="AE269" i="1"/>
  <c r="AC269" i="1"/>
  <c r="AA269" i="1"/>
  <c r="Y269" i="1"/>
  <c r="W269" i="1"/>
  <c r="U269" i="1"/>
  <c r="S269" i="1"/>
  <c r="Q269" i="1"/>
  <c r="O269" i="1"/>
  <c r="DM268" i="1"/>
  <c r="DK268" i="1"/>
  <c r="DI268" i="1"/>
  <c r="DI266" i="1" s="1"/>
  <c r="DG268" i="1"/>
  <c r="DG266" i="1" s="1"/>
  <c r="DE268" i="1"/>
  <c r="DC268" i="1"/>
  <c r="DA268" i="1"/>
  <c r="DA266" i="1" s="1"/>
  <c r="CY268" i="1"/>
  <c r="CW268" i="1"/>
  <c r="CU268" i="1"/>
  <c r="CS268" i="1"/>
  <c r="CS266" i="1" s="1"/>
  <c r="CQ268" i="1"/>
  <c r="CQ266" i="1" s="1"/>
  <c r="CO268" i="1"/>
  <c r="CM268" i="1"/>
  <c r="CK268" i="1"/>
  <c r="CK266" i="1" s="1"/>
  <c r="CI268" i="1"/>
  <c r="CG268" i="1"/>
  <c r="CE268" i="1"/>
  <c r="CC268" i="1"/>
  <c r="CC266" i="1" s="1"/>
  <c r="CA268" i="1"/>
  <c r="CA266" i="1" s="1"/>
  <c r="BY268" i="1"/>
  <c r="BW268" i="1"/>
  <c r="BU268" i="1"/>
  <c r="BU266" i="1" s="1"/>
  <c r="BS268" i="1"/>
  <c r="BQ268" i="1"/>
  <c r="BN268" i="1"/>
  <c r="DN268" i="1" s="1"/>
  <c r="BM268" i="1"/>
  <c r="BM266" i="1" s="1"/>
  <c r="BK268" i="1"/>
  <c r="BI268" i="1"/>
  <c r="BG268" i="1"/>
  <c r="BE268" i="1"/>
  <c r="BE266" i="1" s="1"/>
  <c r="BC268" i="1"/>
  <c r="BA268" i="1"/>
  <c r="AY268" i="1"/>
  <c r="AW268" i="1"/>
  <c r="AW266" i="1" s="1"/>
  <c r="AU268" i="1"/>
  <c r="AS268" i="1"/>
  <c r="AQ268" i="1"/>
  <c r="AO268" i="1"/>
  <c r="AO266" i="1" s="1"/>
  <c r="AM268" i="1"/>
  <c r="AK268" i="1"/>
  <c r="AI268" i="1"/>
  <c r="AG268" i="1"/>
  <c r="AG266" i="1" s="1"/>
  <c r="AE268" i="1"/>
  <c r="AC268" i="1"/>
  <c r="AA268" i="1"/>
  <c r="Y268" i="1"/>
  <c r="Y266" i="1" s="1"/>
  <c r="W268" i="1"/>
  <c r="U268" i="1"/>
  <c r="S268" i="1"/>
  <c r="Q268" i="1"/>
  <c r="Q266" i="1" s="1"/>
  <c r="O268" i="1"/>
  <c r="DN267" i="1"/>
  <c r="DM267" i="1"/>
  <c r="DM266" i="1" s="1"/>
  <c r="DK267" i="1"/>
  <c r="DI267" i="1"/>
  <c r="DG267" i="1"/>
  <c r="DE267" i="1"/>
  <c r="DE266" i="1" s="1"/>
  <c r="DC267" i="1"/>
  <c r="DC266" i="1" s="1"/>
  <c r="DA267" i="1"/>
  <c r="CY267" i="1"/>
  <c r="CW267" i="1"/>
  <c r="CW266" i="1" s="1"/>
  <c r="CU267" i="1"/>
  <c r="CU266" i="1" s="1"/>
  <c r="CS267" i="1"/>
  <c r="CQ267" i="1"/>
  <c r="CO267" i="1"/>
  <c r="CO266" i="1" s="1"/>
  <c r="CM267" i="1"/>
  <c r="CM266" i="1" s="1"/>
  <c r="CK267" i="1"/>
  <c r="CI267" i="1"/>
  <c r="CG267" i="1"/>
  <c r="CG266" i="1" s="1"/>
  <c r="CE267" i="1"/>
  <c r="CE266" i="1" s="1"/>
  <c r="CC267" i="1"/>
  <c r="CA267" i="1"/>
  <c r="BY267" i="1"/>
  <c r="BY266" i="1" s="1"/>
  <c r="BW267" i="1"/>
  <c r="BW266" i="1" s="1"/>
  <c r="BU267" i="1"/>
  <c r="BS267" i="1"/>
  <c r="BQ267" i="1"/>
  <c r="BQ266" i="1" s="1"/>
  <c r="BO267" i="1"/>
  <c r="BM267" i="1"/>
  <c r="BK267" i="1"/>
  <c r="BI267" i="1"/>
  <c r="BI266" i="1" s="1"/>
  <c r="BG267" i="1"/>
  <c r="BG266" i="1" s="1"/>
  <c r="BE267" i="1"/>
  <c r="BC267" i="1"/>
  <c r="BA267" i="1"/>
  <c r="BA266" i="1" s="1"/>
  <c r="AY267" i="1"/>
  <c r="AY266" i="1" s="1"/>
  <c r="AW267" i="1"/>
  <c r="AU267" i="1"/>
  <c r="AS267" i="1"/>
  <c r="AS266" i="1" s="1"/>
  <c r="AQ267" i="1"/>
  <c r="AQ266" i="1" s="1"/>
  <c r="AO267" i="1"/>
  <c r="AM267" i="1"/>
  <c r="AK267" i="1"/>
  <c r="AI267" i="1"/>
  <c r="AI266" i="1" s="1"/>
  <c r="AG267" i="1"/>
  <c r="AE267" i="1"/>
  <c r="AC267" i="1"/>
  <c r="AC266" i="1" s="1"/>
  <c r="AA267" i="1"/>
  <c r="AA266" i="1" s="1"/>
  <c r="Y267" i="1"/>
  <c r="W267" i="1"/>
  <c r="U267" i="1"/>
  <c r="S267" i="1"/>
  <c r="S266" i="1" s="1"/>
  <c r="Q267" i="1"/>
  <c r="O267" i="1"/>
  <c r="DL266" i="1"/>
  <c r="DK266" i="1"/>
  <c r="DH266" i="1"/>
  <c r="DF266" i="1"/>
  <c r="DD266" i="1"/>
  <c r="DB266" i="1"/>
  <c r="CZ266" i="1"/>
  <c r="CY266" i="1"/>
  <c r="CX266" i="1"/>
  <c r="CV266" i="1"/>
  <c r="CT266" i="1"/>
  <c r="CR266" i="1"/>
  <c r="CP266" i="1"/>
  <c r="CN266" i="1"/>
  <c r="CL266" i="1"/>
  <c r="CJ266" i="1"/>
  <c r="CI266" i="1"/>
  <c r="CH266" i="1"/>
  <c r="CF266" i="1"/>
  <c r="CD266" i="1"/>
  <c r="CB266" i="1"/>
  <c r="BZ266" i="1"/>
  <c r="BX266" i="1"/>
  <c r="BV266" i="1"/>
  <c r="BT266" i="1"/>
  <c r="BS266" i="1"/>
  <c r="BR266" i="1"/>
  <c r="BP266" i="1"/>
  <c r="BN266" i="1"/>
  <c r="BL266" i="1"/>
  <c r="BJ266" i="1"/>
  <c r="BH266" i="1"/>
  <c r="BF266" i="1"/>
  <c r="BD266" i="1"/>
  <c r="BC266" i="1"/>
  <c r="BB266" i="1"/>
  <c r="AZ266" i="1"/>
  <c r="AX266" i="1"/>
  <c r="AV266" i="1"/>
  <c r="AT266" i="1"/>
  <c r="AR266" i="1"/>
  <c r="AN266" i="1"/>
  <c r="AL266" i="1"/>
  <c r="AK266" i="1"/>
  <c r="AJ266" i="1"/>
  <c r="AH266" i="1"/>
  <c r="AF266" i="1"/>
  <c r="AD266" i="1"/>
  <c r="AB266" i="1"/>
  <c r="Z266" i="1"/>
  <c r="X266" i="1"/>
  <c r="V266" i="1"/>
  <c r="U266" i="1"/>
  <c r="T266" i="1"/>
  <c r="R266" i="1"/>
  <c r="P266" i="1"/>
  <c r="N266" i="1"/>
  <c r="DN265" i="1"/>
  <c r="DM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I265" i="1"/>
  <c r="AG265" i="1"/>
  <c r="AE265" i="1"/>
  <c r="AC265" i="1"/>
  <c r="AA265" i="1"/>
  <c r="Y265" i="1"/>
  <c r="W265" i="1"/>
  <c r="U265" i="1"/>
  <c r="S265" i="1"/>
  <c r="Q265" i="1"/>
  <c r="DO265" i="1" s="1"/>
  <c r="O265" i="1"/>
  <c r="DN264" i="1"/>
  <c r="DM264" i="1"/>
  <c r="DK264" i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K264" i="1"/>
  <c r="CI264" i="1"/>
  <c r="CG264" i="1"/>
  <c r="CG260" i="1" s="1"/>
  <c r="CE264" i="1"/>
  <c r="CC264" i="1"/>
  <c r="CA264" i="1"/>
  <c r="BY264" i="1"/>
  <c r="BW264" i="1"/>
  <c r="BU264" i="1"/>
  <c r="BS264" i="1"/>
  <c r="BQ264" i="1"/>
  <c r="BO264" i="1"/>
  <c r="BM264" i="1"/>
  <c r="BK264" i="1"/>
  <c r="BI264" i="1"/>
  <c r="BG264" i="1"/>
  <c r="BE264" i="1"/>
  <c r="BC264" i="1"/>
  <c r="BA264" i="1"/>
  <c r="BA260" i="1" s="1"/>
  <c r="AY264" i="1"/>
  <c r="AW264" i="1"/>
  <c r="AU264" i="1"/>
  <c r="AS264" i="1"/>
  <c r="AQ264" i="1"/>
  <c r="AO264" i="1"/>
  <c r="AM264" i="1"/>
  <c r="AK264" i="1"/>
  <c r="AI264" i="1"/>
  <c r="AG264" i="1"/>
  <c r="AE264" i="1"/>
  <c r="AC264" i="1"/>
  <c r="AA264" i="1"/>
  <c r="Y264" i="1"/>
  <c r="W264" i="1"/>
  <c r="U264" i="1"/>
  <c r="S264" i="1"/>
  <c r="Q264" i="1"/>
  <c r="O264" i="1"/>
  <c r="DN263" i="1"/>
  <c r="DM263" i="1"/>
  <c r="DK263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O263" i="1"/>
  <c r="AM263" i="1"/>
  <c r="AM260" i="1" s="1"/>
  <c r="AK263" i="1"/>
  <c r="AI263" i="1"/>
  <c r="AG263" i="1"/>
  <c r="AE263" i="1"/>
  <c r="AC263" i="1"/>
  <c r="AA263" i="1"/>
  <c r="Y263" i="1"/>
  <c r="W263" i="1"/>
  <c r="U263" i="1"/>
  <c r="S263" i="1"/>
  <c r="Q263" i="1"/>
  <c r="O263" i="1"/>
  <c r="DN262" i="1"/>
  <c r="DM262" i="1"/>
  <c r="DK262" i="1"/>
  <c r="DI262" i="1"/>
  <c r="DG262" i="1"/>
  <c r="DE262" i="1"/>
  <c r="DC262" i="1"/>
  <c r="DA262" i="1"/>
  <c r="DA260" i="1" s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U260" i="1" s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I262" i="1"/>
  <c r="AG262" i="1"/>
  <c r="AE262" i="1"/>
  <c r="AC262" i="1"/>
  <c r="AA262" i="1"/>
  <c r="Y262" i="1"/>
  <c r="W262" i="1"/>
  <c r="U262" i="1"/>
  <c r="S262" i="1"/>
  <c r="Q262" i="1"/>
  <c r="O262" i="1"/>
  <c r="DN261" i="1"/>
  <c r="DM261" i="1"/>
  <c r="DK261" i="1"/>
  <c r="DK260" i="1" s="1"/>
  <c r="DI261" i="1"/>
  <c r="DG261" i="1"/>
  <c r="DE261" i="1"/>
  <c r="DC261" i="1"/>
  <c r="DC260" i="1" s="1"/>
  <c r="DA261" i="1"/>
  <c r="CY261" i="1"/>
  <c r="CW261" i="1"/>
  <c r="CW260" i="1" s="1"/>
  <c r="CU261" i="1"/>
  <c r="CU260" i="1" s="1"/>
  <c r="CS261" i="1"/>
  <c r="CQ261" i="1"/>
  <c r="CO261" i="1"/>
  <c r="CM261" i="1"/>
  <c r="CM260" i="1" s="1"/>
  <c r="CK261" i="1"/>
  <c r="CI261" i="1"/>
  <c r="CG261" i="1"/>
  <c r="CE261" i="1"/>
  <c r="CE260" i="1" s="1"/>
  <c r="CC261" i="1"/>
  <c r="CA261" i="1"/>
  <c r="BY261" i="1"/>
  <c r="BW261" i="1"/>
  <c r="BW260" i="1" s="1"/>
  <c r="BU261" i="1"/>
  <c r="BS261" i="1"/>
  <c r="BQ261" i="1"/>
  <c r="BQ260" i="1" s="1"/>
  <c r="BO261" i="1"/>
  <c r="BO260" i="1" s="1"/>
  <c r="BM261" i="1"/>
  <c r="BK261" i="1"/>
  <c r="BI261" i="1"/>
  <c r="BG261" i="1"/>
  <c r="BG260" i="1" s="1"/>
  <c r="BE261" i="1"/>
  <c r="BC261" i="1"/>
  <c r="BA261" i="1"/>
  <c r="AY261" i="1"/>
  <c r="AY260" i="1" s="1"/>
  <c r="AW261" i="1"/>
  <c r="AU261" i="1"/>
  <c r="AS261" i="1"/>
  <c r="AQ261" i="1"/>
  <c r="AQ260" i="1" s="1"/>
  <c r="AO261" i="1"/>
  <c r="AM261" i="1"/>
  <c r="AK261" i="1"/>
  <c r="AI261" i="1"/>
  <c r="AI260" i="1" s="1"/>
  <c r="AG261" i="1"/>
  <c r="AE261" i="1"/>
  <c r="AC261" i="1"/>
  <c r="AA261" i="1"/>
  <c r="AA260" i="1" s="1"/>
  <c r="Y261" i="1"/>
  <c r="W261" i="1"/>
  <c r="U261" i="1"/>
  <c r="S261" i="1"/>
  <c r="S260" i="1" s="1"/>
  <c r="Q261" i="1"/>
  <c r="O261" i="1"/>
  <c r="DN260" i="1"/>
  <c r="DM260" i="1"/>
  <c r="DL260" i="1"/>
  <c r="DH260" i="1"/>
  <c r="DF260" i="1"/>
  <c r="DD260" i="1"/>
  <c r="DB260" i="1"/>
  <c r="CZ260" i="1"/>
  <c r="CX260" i="1"/>
  <c r="CV260" i="1"/>
  <c r="CT260" i="1"/>
  <c r="CR260" i="1"/>
  <c r="CP260" i="1"/>
  <c r="CN260" i="1"/>
  <c r="CL260" i="1"/>
  <c r="CK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E260" i="1"/>
  <c r="BD260" i="1"/>
  <c r="BB260" i="1"/>
  <c r="AZ260" i="1"/>
  <c r="AX260" i="1"/>
  <c r="AV260" i="1"/>
  <c r="AT260" i="1"/>
  <c r="AR260" i="1"/>
  <c r="AN260" i="1"/>
  <c r="AL260" i="1"/>
  <c r="AJ260" i="1"/>
  <c r="AH260" i="1"/>
  <c r="AF260" i="1"/>
  <c r="AD260" i="1"/>
  <c r="AB260" i="1"/>
  <c r="Z260" i="1"/>
  <c r="X260" i="1"/>
  <c r="W260" i="1"/>
  <c r="V260" i="1"/>
  <c r="T260" i="1"/>
  <c r="R260" i="1"/>
  <c r="P260" i="1"/>
  <c r="N260" i="1"/>
  <c r="DN259" i="1"/>
  <c r="DM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I259" i="1"/>
  <c r="AG259" i="1"/>
  <c r="AE259" i="1"/>
  <c r="AC259" i="1"/>
  <c r="AA259" i="1"/>
  <c r="Y259" i="1"/>
  <c r="W259" i="1"/>
  <c r="U259" i="1"/>
  <c r="S259" i="1"/>
  <c r="Q259" i="1"/>
  <c r="O259" i="1"/>
  <c r="DO259" i="1" s="1"/>
  <c r="DN258" i="1"/>
  <c r="DM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T258" i="1"/>
  <c r="AS258" i="1"/>
  <c r="AQ258" i="1"/>
  <c r="AO258" i="1"/>
  <c r="AM258" i="1"/>
  <c r="AK258" i="1"/>
  <c r="AI258" i="1"/>
  <c r="AG258" i="1"/>
  <c r="AE258" i="1"/>
  <c r="AC258" i="1"/>
  <c r="AA258" i="1"/>
  <c r="Y258" i="1"/>
  <c r="W258" i="1"/>
  <c r="U258" i="1"/>
  <c r="S258" i="1"/>
  <c r="DO258" i="1" s="1"/>
  <c r="Q258" i="1"/>
  <c r="O258" i="1"/>
  <c r="DM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N257" i="1"/>
  <c r="DN257" i="1" s="1"/>
  <c r="BM257" i="1"/>
  <c r="BK257" i="1"/>
  <c r="BI257" i="1"/>
  <c r="BG257" i="1"/>
  <c r="BE257" i="1"/>
  <c r="BC257" i="1"/>
  <c r="BA257" i="1"/>
  <c r="AY257" i="1"/>
  <c r="AW257" i="1"/>
  <c r="AU257" i="1"/>
  <c r="AT257" i="1"/>
  <c r="AS257" i="1"/>
  <c r="AQ257" i="1"/>
  <c r="AO257" i="1"/>
  <c r="AM257" i="1"/>
  <c r="AK257" i="1"/>
  <c r="AI257" i="1"/>
  <c r="AG257" i="1"/>
  <c r="AE257" i="1"/>
  <c r="AC257" i="1"/>
  <c r="AA257" i="1"/>
  <c r="Y257" i="1"/>
  <c r="W257" i="1"/>
  <c r="U257" i="1"/>
  <c r="S257" i="1"/>
  <c r="Q257" i="1"/>
  <c r="O257" i="1"/>
  <c r="DN256" i="1"/>
  <c r="DM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C256" i="1"/>
  <c r="AA256" i="1"/>
  <c r="Y256" i="1"/>
  <c r="W256" i="1"/>
  <c r="U256" i="1"/>
  <c r="S256" i="1"/>
  <c r="Q256" i="1"/>
  <c r="O256" i="1"/>
  <c r="DO256" i="1" s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BZ255" i="1"/>
  <c r="CA255" i="1" s="1"/>
  <c r="BY255" i="1"/>
  <c r="BW255" i="1"/>
  <c r="BU255" i="1"/>
  <c r="BS255" i="1"/>
  <c r="BQ255" i="1"/>
  <c r="BO255" i="1"/>
  <c r="BN255" i="1"/>
  <c r="DN255" i="1" s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C255" i="1"/>
  <c r="AA255" i="1"/>
  <c r="Y255" i="1"/>
  <c r="W255" i="1"/>
  <c r="U255" i="1"/>
  <c r="S255" i="1"/>
  <c r="Q255" i="1"/>
  <c r="O255" i="1"/>
  <c r="DN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DN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C253" i="1"/>
  <c r="AA253" i="1"/>
  <c r="Y253" i="1"/>
  <c r="W253" i="1"/>
  <c r="U253" i="1"/>
  <c r="S253" i="1"/>
  <c r="Q253" i="1"/>
  <c r="O253" i="1"/>
  <c r="DN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DO252" i="1" s="1"/>
  <c r="O252" i="1"/>
  <c r="DM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N251" i="1"/>
  <c r="BO251" i="1" s="1"/>
  <c r="BM251" i="1"/>
  <c r="BK251" i="1"/>
  <c r="BI251" i="1"/>
  <c r="BG251" i="1"/>
  <c r="BE251" i="1"/>
  <c r="BC251" i="1"/>
  <c r="BA251" i="1"/>
  <c r="AY251" i="1"/>
  <c r="AW251" i="1"/>
  <c r="AU251" i="1"/>
  <c r="AR251" i="1"/>
  <c r="DN251" i="1" s="1"/>
  <c r="AQ251" i="1"/>
  <c r="AO251" i="1"/>
  <c r="AM251" i="1"/>
  <c r="AK251" i="1"/>
  <c r="AI251" i="1"/>
  <c r="AG251" i="1"/>
  <c r="AE251" i="1"/>
  <c r="AC251" i="1"/>
  <c r="AA251" i="1"/>
  <c r="Y251" i="1"/>
  <c r="W251" i="1"/>
  <c r="U251" i="1"/>
  <c r="S251" i="1"/>
  <c r="Q251" i="1"/>
  <c r="O251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N250" i="1"/>
  <c r="BO250" i="1" s="1"/>
  <c r="BM250" i="1"/>
  <c r="BK250" i="1"/>
  <c r="BI250" i="1"/>
  <c r="BG250" i="1"/>
  <c r="BE250" i="1"/>
  <c r="BC250" i="1"/>
  <c r="BA250" i="1"/>
  <c r="AY250" i="1"/>
  <c r="AW250" i="1"/>
  <c r="AU250" i="1"/>
  <c r="AR250" i="1"/>
  <c r="DN250" i="1" s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O250" i="1"/>
  <c r="DN249" i="1"/>
  <c r="DM249" i="1"/>
  <c r="DK249" i="1"/>
  <c r="DI249" i="1"/>
  <c r="DI245" i="1" s="1"/>
  <c r="DG249" i="1"/>
  <c r="DE249" i="1"/>
  <c r="DC249" i="1"/>
  <c r="DA249" i="1"/>
  <c r="DA245" i="1" s="1"/>
  <c r="CY249" i="1"/>
  <c r="CW249" i="1"/>
  <c r="CU249" i="1"/>
  <c r="CS249" i="1"/>
  <c r="CQ249" i="1"/>
  <c r="CO249" i="1"/>
  <c r="CM249" i="1"/>
  <c r="CK249" i="1"/>
  <c r="CK245" i="1" s="1"/>
  <c r="CI249" i="1"/>
  <c r="CG249" i="1"/>
  <c r="CE249" i="1"/>
  <c r="CC249" i="1"/>
  <c r="CC245" i="1" s="1"/>
  <c r="CA249" i="1"/>
  <c r="BY249" i="1"/>
  <c r="BW249" i="1"/>
  <c r="BU249" i="1"/>
  <c r="BU245" i="1" s="1"/>
  <c r="BS249" i="1"/>
  <c r="BQ249" i="1"/>
  <c r="BO249" i="1"/>
  <c r="BM249" i="1"/>
  <c r="BK249" i="1"/>
  <c r="BI249" i="1"/>
  <c r="BG249" i="1"/>
  <c r="BE249" i="1"/>
  <c r="BE245" i="1" s="1"/>
  <c r="BC249" i="1"/>
  <c r="BA249" i="1"/>
  <c r="AY249" i="1"/>
  <c r="AW249" i="1"/>
  <c r="AW245" i="1" s="1"/>
  <c r="AU249" i="1"/>
  <c r="AS249" i="1"/>
  <c r="AQ249" i="1"/>
  <c r="AO249" i="1"/>
  <c r="AO245" i="1" s="1"/>
  <c r="AM249" i="1"/>
  <c r="AK249" i="1"/>
  <c r="AI249" i="1"/>
  <c r="AG249" i="1"/>
  <c r="AG245" i="1" s="1"/>
  <c r="AE249" i="1"/>
  <c r="AC249" i="1"/>
  <c r="AA249" i="1"/>
  <c r="Y249" i="1"/>
  <c r="Y245" i="1" s="1"/>
  <c r="W249" i="1"/>
  <c r="U249" i="1"/>
  <c r="S249" i="1"/>
  <c r="Q249" i="1"/>
  <c r="O249" i="1"/>
  <c r="DN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C248" i="1"/>
  <c r="AA248" i="1"/>
  <c r="Y248" i="1"/>
  <c r="W248" i="1"/>
  <c r="U248" i="1"/>
  <c r="S248" i="1"/>
  <c r="Q248" i="1"/>
  <c r="DO248" i="1" s="1"/>
  <c r="O248" i="1"/>
  <c r="DN247" i="1"/>
  <c r="DM247" i="1"/>
  <c r="DK247" i="1"/>
  <c r="DK245" i="1" s="1"/>
  <c r="DI247" i="1"/>
  <c r="DG247" i="1"/>
  <c r="DG245" i="1" s="1"/>
  <c r="DE247" i="1"/>
  <c r="DE245" i="1" s="1"/>
  <c r="DC247" i="1"/>
  <c r="DA247" i="1"/>
  <c r="CY247" i="1"/>
  <c r="CY245" i="1" s="1"/>
  <c r="CW247" i="1"/>
  <c r="CW245" i="1" s="1"/>
  <c r="CU247" i="1"/>
  <c r="CS247" i="1"/>
  <c r="CQ247" i="1"/>
  <c r="CQ245" i="1" s="1"/>
  <c r="CO247" i="1"/>
  <c r="CO245" i="1" s="1"/>
  <c r="CM247" i="1"/>
  <c r="CK247" i="1"/>
  <c r="CI247" i="1"/>
  <c r="CI245" i="1" s="1"/>
  <c r="CG247" i="1"/>
  <c r="CG245" i="1" s="1"/>
  <c r="CE247" i="1"/>
  <c r="CC247" i="1"/>
  <c r="CA247" i="1"/>
  <c r="CA245" i="1" s="1"/>
  <c r="BY247" i="1"/>
  <c r="BY245" i="1" s="1"/>
  <c r="BW247" i="1"/>
  <c r="BU247" i="1"/>
  <c r="BS247" i="1"/>
  <c r="BS245" i="1" s="1"/>
  <c r="BQ247" i="1"/>
  <c r="BQ245" i="1" s="1"/>
  <c r="BO247" i="1"/>
  <c r="BM247" i="1"/>
  <c r="BK247" i="1"/>
  <c r="BK245" i="1" s="1"/>
  <c r="BI247" i="1"/>
  <c r="BI245" i="1" s="1"/>
  <c r="BG247" i="1"/>
  <c r="BE247" i="1"/>
  <c r="BC247" i="1"/>
  <c r="BC245" i="1" s="1"/>
  <c r="BA247" i="1"/>
  <c r="BA245" i="1" s="1"/>
  <c r="AY247" i="1"/>
  <c r="AW247" i="1"/>
  <c r="AU247" i="1"/>
  <c r="AU245" i="1" s="1"/>
  <c r="AS247" i="1"/>
  <c r="AQ247" i="1"/>
  <c r="AO247" i="1"/>
  <c r="AM247" i="1"/>
  <c r="AM245" i="1" s="1"/>
  <c r="AK247" i="1"/>
  <c r="AK245" i="1" s="1"/>
  <c r="AI247" i="1"/>
  <c r="AG247" i="1"/>
  <c r="AE247" i="1"/>
  <c r="AE245" i="1" s="1"/>
  <c r="AC247" i="1"/>
  <c r="AA247" i="1"/>
  <c r="Y247" i="1"/>
  <c r="W247" i="1"/>
  <c r="W245" i="1" s="1"/>
  <c r="U247" i="1"/>
  <c r="U245" i="1" s="1"/>
  <c r="S247" i="1"/>
  <c r="Q247" i="1"/>
  <c r="O247" i="1"/>
  <c r="DN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E246" i="1"/>
  <c r="AC246" i="1"/>
  <c r="AA246" i="1"/>
  <c r="Y246" i="1"/>
  <c r="W246" i="1"/>
  <c r="U246" i="1"/>
  <c r="S246" i="1"/>
  <c r="Q246" i="1"/>
  <c r="DO246" i="1" s="1"/>
  <c r="O246" i="1"/>
  <c r="DL245" i="1"/>
  <c r="DH245" i="1"/>
  <c r="DF245" i="1"/>
  <c r="DD245" i="1"/>
  <c r="DB245" i="1"/>
  <c r="CZ245" i="1"/>
  <c r="CX245" i="1"/>
  <c r="CV245" i="1"/>
  <c r="CT245" i="1"/>
  <c r="CS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M245" i="1"/>
  <c r="BL245" i="1"/>
  <c r="BJ245" i="1"/>
  <c r="BH245" i="1"/>
  <c r="BF245" i="1"/>
  <c r="BD245" i="1"/>
  <c r="BB245" i="1"/>
  <c r="AZ245" i="1"/>
  <c r="AX245" i="1"/>
  <c r="AV245" i="1"/>
  <c r="AT245" i="1"/>
  <c r="AN245" i="1"/>
  <c r="AL245" i="1"/>
  <c r="AJ245" i="1"/>
  <c r="AH245" i="1"/>
  <c r="AF245" i="1"/>
  <c r="AD245" i="1"/>
  <c r="AC245" i="1"/>
  <c r="AB245" i="1"/>
  <c r="Z245" i="1"/>
  <c r="X245" i="1"/>
  <c r="V245" i="1"/>
  <c r="T245" i="1"/>
  <c r="R245" i="1"/>
  <c r="Q245" i="1"/>
  <c r="P245" i="1"/>
  <c r="N245" i="1"/>
  <c r="DN244" i="1"/>
  <c r="DN243" i="1" s="1"/>
  <c r="DM244" i="1"/>
  <c r="DK244" i="1"/>
  <c r="DK243" i="1" s="1"/>
  <c r="DI244" i="1"/>
  <c r="DI243" i="1" s="1"/>
  <c r="DG244" i="1"/>
  <c r="DE244" i="1"/>
  <c r="DE243" i="1" s="1"/>
  <c r="DC244" i="1"/>
  <c r="DA244" i="1"/>
  <c r="DA243" i="1" s="1"/>
  <c r="CY244" i="1"/>
  <c r="CY243" i="1" s="1"/>
  <c r="CW244" i="1"/>
  <c r="CW243" i="1" s="1"/>
  <c r="CU244" i="1"/>
  <c r="CS244" i="1"/>
  <c r="CS243" i="1" s="1"/>
  <c r="CQ244" i="1"/>
  <c r="CO244" i="1"/>
  <c r="CO243" i="1" s="1"/>
  <c r="CM244" i="1"/>
  <c r="CK244" i="1"/>
  <c r="CK243" i="1" s="1"/>
  <c r="CI244" i="1"/>
  <c r="CI243" i="1" s="1"/>
  <c r="CG244" i="1"/>
  <c r="CG243" i="1" s="1"/>
  <c r="CE244" i="1"/>
  <c r="CC244" i="1"/>
  <c r="CC243" i="1" s="1"/>
  <c r="CA244" i="1"/>
  <c r="BY244" i="1"/>
  <c r="BY243" i="1" s="1"/>
  <c r="BW244" i="1"/>
  <c r="BU244" i="1"/>
  <c r="BU243" i="1" s="1"/>
  <c r="BS244" i="1"/>
  <c r="BS243" i="1" s="1"/>
  <c r="BQ244" i="1"/>
  <c r="BQ243" i="1" s="1"/>
  <c r="BO244" i="1"/>
  <c r="BM244" i="1"/>
  <c r="BM243" i="1" s="1"/>
  <c r="BK244" i="1"/>
  <c r="BI244" i="1"/>
  <c r="BI243" i="1" s="1"/>
  <c r="BG244" i="1"/>
  <c r="BE244" i="1"/>
  <c r="BE243" i="1" s="1"/>
  <c r="BC244" i="1"/>
  <c r="BC243" i="1" s="1"/>
  <c r="BA244" i="1"/>
  <c r="BA243" i="1" s="1"/>
  <c r="AY244" i="1"/>
  <c r="AW244" i="1"/>
  <c r="AW243" i="1" s="1"/>
  <c r="AU244" i="1"/>
  <c r="AS244" i="1"/>
  <c r="AS243" i="1" s="1"/>
  <c r="AQ244" i="1"/>
  <c r="AO244" i="1"/>
  <c r="AO243" i="1" s="1"/>
  <c r="AM244" i="1"/>
  <c r="AM243" i="1" s="1"/>
  <c r="AK244" i="1"/>
  <c r="AI244" i="1"/>
  <c r="AG244" i="1"/>
  <c r="AG243" i="1" s="1"/>
  <c r="AE244" i="1"/>
  <c r="AC244" i="1"/>
  <c r="AC243" i="1" s="1"/>
  <c r="AA244" i="1"/>
  <c r="Y244" i="1"/>
  <c r="Y243" i="1" s="1"/>
  <c r="W244" i="1"/>
  <c r="U244" i="1"/>
  <c r="U243" i="1" s="1"/>
  <c r="S244" i="1"/>
  <c r="Q244" i="1"/>
  <c r="Q243" i="1" s="1"/>
  <c r="O244" i="1"/>
  <c r="DM243" i="1"/>
  <c r="DL243" i="1"/>
  <c r="DH243" i="1"/>
  <c r="DG243" i="1"/>
  <c r="DF243" i="1"/>
  <c r="DD243" i="1"/>
  <c r="DC243" i="1"/>
  <c r="DB243" i="1"/>
  <c r="CZ243" i="1"/>
  <c r="CX243" i="1"/>
  <c r="CV243" i="1"/>
  <c r="CU243" i="1"/>
  <c r="CT243" i="1"/>
  <c r="CR243" i="1"/>
  <c r="CQ243" i="1"/>
  <c r="CP243" i="1"/>
  <c r="CN243" i="1"/>
  <c r="CM243" i="1"/>
  <c r="CL243" i="1"/>
  <c r="CJ243" i="1"/>
  <c r="CH243" i="1"/>
  <c r="CF243" i="1"/>
  <c r="CE243" i="1"/>
  <c r="CD243" i="1"/>
  <c r="CB243" i="1"/>
  <c r="CA243" i="1"/>
  <c r="BZ243" i="1"/>
  <c r="BX243" i="1"/>
  <c r="BW243" i="1"/>
  <c r="BV243" i="1"/>
  <c r="BT243" i="1"/>
  <c r="BR243" i="1"/>
  <c r="BP243" i="1"/>
  <c r="BO243" i="1"/>
  <c r="BN243" i="1"/>
  <c r="BL243" i="1"/>
  <c r="BK243" i="1"/>
  <c r="BJ243" i="1"/>
  <c r="BH243" i="1"/>
  <c r="BG243" i="1"/>
  <c r="BF243" i="1"/>
  <c r="BD243" i="1"/>
  <c r="BB243" i="1"/>
  <c r="AZ243" i="1"/>
  <c r="AY243" i="1"/>
  <c r="AX243" i="1"/>
  <c r="AV243" i="1"/>
  <c r="AU243" i="1"/>
  <c r="AT243" i="1"/>
  <c r="AR243" i="1"/>
  <c r="AQ243" i="1"/>
  <c r="AN243" i="1"/>
  <c r="AL243" i="1"/>
  <c r="AK243" i="1"/>
  <c r="AJ243" i="1"/>
  <c r="AI243" i="1"/>
  <c r="AH243" i="1"/>
  <c r="AF243" i="1"/>
  <c r="AE243" i="1"/>
  <c r="AD243" i="1"/>
  <c r="AB243" i="1"/>
  <c r="AA243" i="1"/>
  <c r="Z243" i="1"/>
  <c r="X243" i="1"/>
  <c r="W243" i="1"/>
  <c r="V243" i="1"/>
  <c r="T243" i="1"/>
  <c r="S243" i="1"/>
  <c r="R243" i="1"/>
  <c r="P243" i="1"/>
  <c r="N243" i="1"/>
  <c r="DM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I242" i="1"/>
  <c r="AG242" i="1"/>
  <c r="AF242" i="1"/>
  <c r="AE242" i="1"/>
  <c r="AC242" i="1"/>
  <c r="AA242" i="1"/>
  <c r="Y242" i="1"/>
  <c r="W242" i="1"/>
  <c r="U242" i="1"/>
  <c r="S242" i="1"/>
  <c r="P242" i="1"/>
  <c r="DN242" i="1" s="1"/>
  <c r="O242" i="1"/>
  <c r="DN241" i="1"/>
  <c r="DM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AG241" i="1"/>
  <c r="AE241" i="1"/>
  <c r="AC241" i="1"/>
  <c r="AA241" i="1"/>
  <c r="Y241" i="1"/>
  <c r="W241" i="1"/>
  <c r="U241" i="1"/>
  <c r="S241" i="1"/>
  <c r="Q241" i="1"/>
  <c r="O241" i="1"/>
  <c r="DN240" i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AG240" i="1"/>
  <c r="AE240" i="1"/>
  <c r="AC240" i="1"/>
  <c r="AA240" i="1"/>
  <c r="Y240" i="1"/>
  <c r="W240" i="1"/>
  <c r="U240" i="1"/>
  <c r="S240" i="1"/>
  <c r="Q240" i="1"/>
  <c r="O240" i="1"/>
  <c r="DO240" i="1" s="1"/>
  <c r="DM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I239" i="1"/>
  <c r="AG239" i="1"/>
  <c r="AE239" i="1"/>
  <c r="AC239" i="1"/>
  <c r="AA239" i="1"/>
  <c r="Y239" i="1"/>
  <c r="W239" i="1"/>
  <c r="U239" i="1"/>
  <c r="S239" i="1"/>
  <c r="Q239" i="1"/>
  <c r="P239" i="1"/>
  <c r="DN239" i="1" s="1"/>
  <c r="O239" i="1"/>
  <c r="DO239" i="1" s="1"/>
  <c r="DN238" i="1"/>
  <c r="DM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DO238" i="1" s="1"/>
  <c r="O238" i="1"/>
  <c r="DN237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Q230" i="1" s="1"/>
  <c r="AO237" i="1"/>
  <c r="AM237" i="1"/>
  <c r="AK237" i="1"/>
  <c r="AI237" i="1"/>
  <c r="AG237" i="1"/>
  <c r="AE237" i="1"/>
  <c r="AC237" i="1"/>
  <c r="AA237" i="1"/>
  <c r="Y237" i="1"/>
  <c r="W237" i="1"/>
  <c r="U237" i="1"/>
  <c r="S237" i="1"/>
  <c r="Q237" i="1"/>
  <c r="O237" i="1"/>
  <c r="DN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C236" i="1"/>
  <c r="AA236" i="1"/>
  <c r="Y236" i="1"/>
  <c r="W236" i="1"/>
  <c r="U236" i="1"/>
  <c r="S236" i="1"/>
  <c r="Q236" i="1"/>
  <c r="O236" i="1"/>
  <c r="DN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C235" i="1"/>
  <c r="AA235" i="1"/>
  <c r="Y235" i="1"/>
  <c r="W235" i="1"/>
  <c r="U235" i="1"/>
  <c r="S235" i="1"/>
  <c r="Q235" i="1"/>
  <c r="O235" i="1"/>
  <c r="DN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DO234" i="1" s="1"/>
  <c r="O234" i="1"/>
  <c r="DN233" i="1"/>
  <c r="DM233" i="1"/>
  <c r="DK233" i="1"/>
  <c r="DK230" i="1" s="1"/>
  <c r="DI233" i="1"/>
  <c r="DG233" i="1"/>
  <c r="DE233" i="1"/>
  <c r="DC233" i="1"/>
  <c r="DC230" i="1" s="1"/>
  <c r="DA233" i="1"/>
  <c r="CY233" i="1"/>
  <c r="CW233" i="1"/>
  <c r="CU233" i="1"/>
  <c r="CU230" i="1" s="1"/>
  <c r="CS233" i="1"/>
  <c r="CQ233" i="1"/>
  <c r="CO233" i="1"/>
  <c r="CM233" i="1"/>
  <c r="CK233" i="1"/>
  <c r="CI233" i="1"/>
  <c r="CG233" i="1"/>
  <c r="CE233" i="1"/>
  <c r="CE230" i="1" s="1"/>
  <c r="CC233" i="1"/>
  <c r="CA233" i="1"/>
  <c r="BY233" i="1"/>
  <c r="BW233" i="1"/>
  <c r="BW230" i="1" s="1"/>
  <c r="BU233" i="1"/>
  <c r="BS233" i="1"/>
  <c r="BQ233" i="1"/>
  <c r="BO233" i="1"/>
  <c r="BO230" i="1" s="1"/>
  <c r="BN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DN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O232" i="1"/>
  <c r="DN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DO231" i="1" s="1"/>
  <c r="O231" i="1"/>
  <c r="DL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G230" i="1"/>
  <c r="BF230" i="1"/>
  <c r="BD230" i="1"/>
  <c r="BB230" i="1"/>
  <c r="AZ230" i="1"/>
  <c r="AX230" i="1"/>
  <c r="AV230" i="1"/>
  <c r="AT230" i="1"/>
  <c r="AR230" i="1"/>
  <c r="AN230" i="1"/>
  <c r="AL230" i="1"/>
  <c r="AJ230" i="1"/>
  <c r="AH230" i="1"/>
  <c r="AF230" i="1"/>
  <c r="AD230" i="1"/>
  <c r="AB230" i="1"/>
  <c r="Z230" i="1"/>
  <c r="X230" i="1"/>
  <c r="V230" i="1"/>
  <c r="T230" i="1"/>
  <c r="R230" i="1"/>
  <c r="N230" i="1"/>
  <c r="DN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C229" i="1"/>
  <c r="AA229" i="1"/>
  <c r="Y229" i="1"/>
  <c r="W229" i="1"/>
  <c r="U229" i="1"/>
  <c r="S229" i="1"/>
  <c r="Q229" i="1"/>
  <c r="O229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T228" i="1"/>
  <c r="DN228" i="1" s="1"/>
  <c r="AS228" i="1"/>
  <c r="AQ228" i="1"/>
  <c r="AO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O228" i="1"/>
  <c r="DN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N227" i="1"/>
  <c r="BM227" i="1"/>
  <c r="BK227" i="1"/>
  <c r="BI227" i="1"/>
  <c r="BG227" i="1"/>
  <c r="BE227" i="1"/>
  <c r="BC227" i="1"/>
  <c r="BA227" i="1"/>
  <c r="AY227" i="1"/>
  <c r="AW227" i="1"/>
  <c r="AU227" i="1"/>
  <c r="AT227" i="1"/>
  <c r="AS227" i="1"/>
  <c r="AQ227" i="1"/>
  <c r="AO227" i="1"/>
  <c r="AO225" i="1" s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DN226" i="1"/>
  <c r="DN225" i="1" s="1"/>
  <c r="DM226" i="1"/>
  <c r="DK226" i="1"/>
  <c r="DI226" i="1"/>
  <c r="DG226" i="1"/>
  <c r="DE226" i="1"/>
  <c r="DC226" i="1"/>
  <c r="DC225" i="1" s="1"/>
  <c r="DA226" i="1"/>
  <c r="CY226" i="1"/>
  <c r="CW226" i="1"/>
  <c r="CU226" i="1"/>
  <c r="CU225" i="1" s="1"/>
  <c r="CS226" i="1"/>
  <c r="CQ226" i="1"/>
  <c r="CO226" i="1"/>
  <c r="CM226" i="1"/>
  <c r="CM225" i="1" s="1"/>
  <c r="CK226" i="1"/>
  <c r="CI226" i="1"/>
  <c r="CG226" i="1"/>
  <c r="CE226" i="1"/>
  <c r="CE225" i="1" s="1"/>
  <c r="CC226" i="1"/>
  <c r="CA226" i="1"/>
  <c r="BY226" i="1"/>
  <c r="BW226" i="1"/>
  <c r="BW225" i="1" s="1"/>
  <c r="BU226" i="1"/>
  <c r="BS226" i="1"/>
  <c r="BQ226" i="1"/>
  <c r="BO226" i="1"/>
  <c r="BO225" i="1" s="1"/>
  <c r="BM226" i="1"/>
  <c r="BK226" i="1"/>
  <c r="BK225" i="1" s="1"/>
  <c r="BI226" i="1"/>
  <c r="BG226" i="1"/>
  <c r="BE226" i="1"/>
  <c r="BC226" i="1"/>
  <c r="BC225" i="1" s="1"/>
  <c r="BA226" i="1"/>
  <c r="AY226" i="1"/>
  <c r="AW226" i="1"/>
  <c r="AU226" i="1"/>
  <c r="AS226" i="1"/>
  <c r="AQ226" i="1"/>
  <c r="AO226" i="1"/>
  <c r="AM226" i="1"/>
  <c r="AM225" i="1" s="1"/>
  <c r="AK226" i="1"/>
  <c r="AK225" i="1" s="1"/>
  <c r="AI226" i="1"/>
  <c r="AG226" i="1"/>
  <c r="AE226" i="1"/>
  <c r="AE225" i="1" s="1"/>
  <c r="AC226" i="1"/>
  <c r="AA226" i="1"/>
  <c r="Y226" i="1"/>
  <c r="W226" i="1"/>
  <c r="W225" i="1" s="1"/>
  <c r="U226" i="1"/>
  <c r="U225" i="1" s="1"/>
  <c r="S226" i="1"/>
  <c r="Q226" i="1"/>
  <c r="O226" i="1"/>
  <c r="DL225" i="1"/>
  <c r="DK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S225" i="1"/>
  <c r="AR225" i="1"/>
  <c r="AN225" i="1"/>
  <c r="AL225" i="1"/>
  <c r="AJ225" i="1"/>
  <c r="AH225" i="1"/>
  <c r="AF225" i="1"/>
  <c r="AD225" i="1"/>
  <c r="AC225" i="1"/>
  <c r="AB225" i="1"/>
  <c r="Z225" i="1"/>
  <c r="Y225" i="1"/>
  <c r="X225" i="1"/>
  <c r="V225" i="1"/>
  <c r="T225" i="1"/>
  <c r="R225" i="1"/>
  <c r="P225" i="1"/>
  <c r="N225" i="1"/>
  <c r="DN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AG224" i="1"/>
  <c r="AE224" i="1"/>
  <c r="AC224" i="1"/>
  <c r="AA224" i="1"/>
  <c r="Y224" i="1"/>
  <c r="W224" i="1"/>
  <c r="U224" i="1"/>
  <c r="S224" i="1"/>
  <c r="Q224" i="1"/>
  <c r="O224" i="1"/>
  <c r="DN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R223" i="1"/>
  <c r="AS223" i="1" s="1"/>
  <c r="AQ223" i="1"/>
  <c r="AO223" i="1"/>
  <c r="AM223" i="1"/>
  <c r="AK223" i="1"/>
  <c r="AI223" i="1"/>
  <c r="AG223" i="1"/>
  <c r="AE223" i="1"/>
  <c r="AC223" i="1"/>
  <c r="AA223" i="1"/>
  <c r="Y223" i="1"/>
  <c r="W223" i="1"/>
  <c r="U223" i="1"/>
  <c r="S223" i="1"/>
  <c r="Q223" i="1"/>
  <c r="O223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R222" i="1"/>
  <c r="DN222" i="1" s="1"/>
  <c r="DN218" i="1" s="1"/>
  <c r="AQ222" i="1"/>
  <c r="AO222" i="1"/>
  <c r="AM222" i="1"/>
  <c r="AK222" i="1"/>
  <c r="AI222" i="1"/>
  <c r="AG222" i="1"/>
  <c r="AE222" i="1"/>
  <c r="AC222" i="1"/>
  <c r="AA222" i="1"/>
  <c r="Y222" i="1"/>
  <c r="W222" i="1"/>
  <c r="U222" i="1"/>
  <c r="S222" i="1"/>
  <c r="Q222" i="1"/>
  <c r="O222" i="1"/>
  <c r="DO222" i="1" s="1"/>
  <c r="DN221" i="1"/>
  <c r="DM221" i="1"/>
  <c r="DK221" i="1"/>
  <c r="DI221" i="1"/>
  <c r="DG221" i="1"/>
  <c r="DE221" i="1"/>
  <c r="DC221" i="1"/>
  <c r="DA221" i="1"/>
  <c r="DA218" i="1" s="1"/>
  <c r="CY221" i="1"/>
  <c r="CW221" i="1"/>
  <c r="CU221" i="1"/>
  <c r="CS221" i="1"/>
  <c r="CQ221" i="1"/>
  <c r="CO221" i="1"/>
  <c r="CM221" i="1"/>
  <c r="CK221" i="1"/>
  <c r="CK218" i="1" s="1"/>
  <c r="CI221" i="1"/>
  <c r="CG221" i="1"/>
  <c r="CE221" i="1"/>
  <c r="CC221" i="1"/>
  <c r="CA221" i="1"/>
  <c r="BY221" i="1"/>
  <c r="BW221" i="1"/>
  <c r="BU221" i="1"/>
  <c r="BU218" i="1" s="1"/>
  <c r="BS221" i="1"/>
  <c r="BQ221" i="1"/>
  <c r="BO221" i="1"/>
  <c r="BM221" i="1"/>
  <c r="BK221" i="1"/>
  <c r="BI221" i="1"/>
  <c r="BG221" i="1"/>
  <c r="BE221" i="1"/>
  <c r="BE218" i="1" s="1"/>
  <c r="BC221" i="1"/>
  <c r="BA221" i="1"/>
  <c r="AY221" i="1"/>
  <c r="AW221" i="1"/>
  <c r="AU221" i="1"/>
  <c r="AS221" i="1"/>
  <c r="AQ221" i="1"/>
  <c r="AO221" i="1"/>
  <c r="AO218" i="1" s="1"/>
  <c r="AM221" i="1"/>
  <c r="AK221" i="1"/>
  <c r="AI221" i="1"/>
  <c r="AG221" i="1"/>
  <c r="AE221" i="1"/>
  <c r="AC221" i="1"/>
  <c r="AA221" i="1"/>
  <c r="Y221" i="1"/>
  <c r="Y218" i="1" s="1"/>
  <c r="W221" i="1"/>
  <c r="U221" i="1"/>
  <c r="S221" i="1"/>
  <c r="Q221" i="1"/>
  <c r="O221" i="1"/>
  <c r="DN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DN219" i="1"/>
  <c r="DM219" i="1"/>
  <c r="DK219" i="1"/>
  <c r="DI219" i="1"/>
  <c r="DI218" i="1" s="1"/>
  <c r="DG219" i="1"/>
  <c r="DE219" i="1"/>
  <c r="DC219" i="1"/>
  <c r="DA219" i="1"/>
  <c r="CY219" i="1"/>
  <c r="CW219" i="1"/>
  <c r="CW218" i="1" s="1"/>
  <c r="CU219" i="1"/>
  <c r="CS219" i="1"/>
  <c r="CS218" i="1" s="1"/>
  <c r="CQ219" i="1"/>
  <c r="CO219" i="1"/>
  <c r="CM219" i="1"/>
  <c r="CK219" i="1"/>
  <c r="CI219" i="1"/>
  <c r="CG219" i="1"/>
  <c r="CG218" i="1" s="1"/>
  <c r="CE219" i="1"/>
  <c r="CC219" i="1"/>
  <c r="CC218" i="1" s="1"/>
  <c r="CA219" i="1"/>
  <c r="BY219" i="1"/>
  <c r="BW219" i="1"/>
  <c r="BU219" i="1"/>
  <c r="BS219" i="1"/>
  <c r="BQ219" i="1"/>
  <c r="BQ218" i="1" s="1"/>
  <c r="BO219" i="1"/>
  <c r="BM219" i="1"/>
  <c r="BM218" i="1" s="1"/>
  <c r="BK219" i="1"/>
  <c r="BI219" i="1"/>
  <c r="BG219" i="1"/>
  <c r="BE219" i="1"/>
  <c r="BC219" i="1"/>
  <c r="BA219" i="1"/>
  <c r="BA218" i="1" s="1"/>
  <c r="AY219" i="1"/>
  <c r="AW219" i="1"/>
  <c r="AW218" i="1" s="1"/>
  <c r="AU219" i="1"/>
  <c r="AS219" i="1"/>
  <c r="AQ219" i="1"/>
  <c r="AO219" i="1"/>
  <c r="AM219" i="1"/>
  <c r="AK219" i="1"/>
  <c r="AK218" i="1" s="1"/>
  <c r="AI219" i="1"/>
  <c r="AG219" i="1"/>
  <c r="AE219" i="1"/>
  <c r="AC219" i="1"/>
  <c r="AC218" i="1" s="1"/>
  <c r="AA219" i="1"/>
  <c r="Y219" i="1"/>
  <c r="W219" i="1"/>
  <c r="U219" i="1"/>
  <c r="U218" i="1" s="1"/>
  <c r="S219" i="1"/>
  <c r="Q219" i="1"/>
  <c r="O219" i="1"/>
  <c r="DL218" i="1"/>
  <c r="DH218" i="1"/>
  <c r="DF218" i="1"/>
  <c r="DE218" i="1"/>
  <c r="DD218" i="1"/>
  <c r="DB218" i="1"/>
  <c r="CZ218" i="1"/>
  <c r="CX218" i="1"/>
  <c r="CV218" i="1"/>
  <c r="CT218" i="1"/>
  <c r="CR218" i="1"/>
  <c r="CP218" i="1"/>
  <c r="CO218" i="1"/>
  <c r="CN218" i="1"/>
  <c r="CL218" i="1"/>
  <c r="CJ218" i="1"/>
  <c r="CH218" i="1"/>
  <c r="CF218" i="1"/>
  <c r="CD218" i="1"/>
  <c r="CB218" i="1"/>
  <c r="BZ218" i="1"/>
  <c r="BY218" i="1"/>
  <c r="BX218" i="1"/>
  <c r="BV218" i="1"/>
  <c r="BT218" i="1"/>
  <c r="BR218" i="1"/>
  <c r="BP218" i="1"/>
  <c r="BN218" i="1"/>
  <c r="BL218" i="1"/>
  <c r="BJ218" i="1"/>
  <c r="BI218" i="1"/>
  <c r="BH218" i="1"/>
  <c r="BF218" i="1"/>
  <c r="BD218" i="1"/>
  <c r="BB218" i="1"/>
  <c r="AZ218" i="1"/>
  <c r="AX218" i="1"/>
  <c r="AV218" i="1"/>
  <c r="AT218" i="1"/>
  <c r="AR218" i="1"/>
  <c r="AP218" i="1"/>
  <c r="AP393" i="1" s="1"/>
  <c r="AN218" i="1"/>
  <c r="AL218" i="1"/>
  <c r="AJ218" i="1"/>
  <c r="AH218" i="1"/>
  <c r="AG218" i="1"/>
  <c r="AF218" i="1"/>
  <c r="AD218" i="1"/>
  <c r="AB218" i="1"/>
  <c r="Z218" i="1"/>
  <c r="X218" i="1"/>
  <c r="V218" i="1"/>
  <c r="T218" i="1"/>
  <c r="R218" i="1"/>
  <c r="Q218" i="1"/>
  <c r="P218" i="1"/>
  <c r="N218" i="1"/>
  <c r="DN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C217" i="1"/>
  <c r="AA217" i="1"/>
  <c r="Y217" i="1"/>
  <c r="W217" i="1"/>
  <c r="U217" i="1"/>
  <c r="S217" i="1"/>
  <c r="Q217" i="1"/>
  <c r="O217" i="1"/>
  <c r="DN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M213" i="1" s="1"/>
  <c r="AK216" i="1"/>
  <c r="AI216" i="1"/>
  <c r="AG216" i="1"/>
  <c r="AE216" i="1"/>
  <c r="AE213" i="1" s="1"/>
  <c r="AC216" i="1"/>
  <c r="AA216" i="1"/>
  <c r="Y216" i="1"/>
  <c r="W216" i="1"/>
  <c r="W213" i="1" s="1"/>
  <c r="U216" i="1"/>
  <c r="S216" i="1"/>
  <c r="Q216" i="1"/>
  <c r="O216" i="1"/>
  <c r="O213" i="1" s="1"/>
  <c r="DN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O213" i="1" s="1"/>
  <c r="AM215" i="1"/>
  <c r="AK215" i="1"/>
  <c r="AI215" i="1"/>
  <c r="AG215" i="1"/>
  <c r="AG213" i="1" s="1"/>
  <c r="AE215" i="1"/>
  <c r="AC215" i="1"/>
  <c r="AA215" i="1"/>
  <c r="Y215" i="1"/>
  <c r="Y213" i="1" s="1"/>
  <c r="W215" i="1"/>
  <c r="U215" i="1"/>
  <c r="S215" i="1"/>
  <c r="Q215" i="1"/>
  <c r="DO215" i="1" s="1"/>
  <c r="O215" i="1"/>
  <c r="DN214" i="1"/>
  <c r="DM214" i="1"/>
  <c r="DK214" i="1"/>
  <c r="DK213" i="1" s="1"/>
  <c r="DI214" i="1"/>
  <c r="DG214" i="1"/>
  <c r="DE214" i="1"/>
  <c r="DC214" i="1"/>
  <c r="DC213" i="1" s="1"/>
  <c r="DA214" i="1"/>
  <c r="CY214" i="1"/>
  <c r="CW214" i="1"/>
  <c r="CU214" i="1"/>
  <c r="CU213" i="1" s="1"/>
  <c r="CS214" i="1"/>
  <c r="CQ214" i="1"/>
  <c r="CO214" i="1"/>
  <c r="CM214" i="1"/>
  <c r="CM213" i="1" s="1"/>
  <c r="CK214" i="1"/>
  <c r="CI214" i="1"/>
  <c r="CG214" i="1"/>
  <c r="CE214" i="1"/>
  <c r="CE213" i="1" s="1"/>
  <c r="CC214" i="1"/>
  <c r="CA214" i="1"/>
  <c r="BY214" i="1"/>
  <c r="BW214" i="1"/>
  <c r="BW213" i="1" s="1"/>
  <c r="BU214" i="1"/>
  <c r="BS214" i="1"/>
  <c r="BQ214" i="1"/>
  <c r="BO214" i="1"/>
  <c r="BO213" i="1" s="1"/>
  <c r="BM214" i="1"/>
  <c r="BK214" i="1"/>
  <c r="BI214" i="1"/>
  <c r="BG214" i="1"/>
  <c r="BG213" i="1" s="1"/>
  <c r="BE214" i="1"/>
  <c r="BC214" i="1"/>
  <c r="BA214" i="1"/>
  <c r="AY214" i="1"/>
  <c r="AY213" i="1" s="1"/>
  <c r="AW214" i="1"/>
  <c r="AU214" i="1"/>
  <c r="AS214" i="1"/>
  <c r="AQ214" i="1"/>
  <c r="AQ213" i="1" s="1"/>
  <c r="AO214" i="1"/>
  <c r="AM214" i="1"/>
  <c r="AK214" i="1"/>
  <c r="AK213" i="1" s="1"/>
  <c r="AI214" i="1"/>
  <c r="AI213" i="1" s="1"/>
  <c r="AG214" i="1"/>
  <c r="AE214" i="1"/>
  <c r="AC214" i="1"/>
  <c r="AC213" i="1" s="1"/>
  <c r="AA214" i="1"/>
  <c r="AA213" i="1" s="1"/>
  <c r="Y214" i="1"/>
  <c r="W214" i="1"/>
  <c r="U214" i="1"/>
  <c r="U213" i="1" s="1"/>
  <c r="S214" i="1"/>
  <c r="S213" i="1" s="1"/>
  <c r="Q214" i="1"/>
  <c r="O214" i="1"/>
  <c r="DN213" i="1"/>
  <c r="DL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DN212" i="1"/>
  <c r="DM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C212" i="1"/>
  <c r="AA212" i="1"/>
  <c r="Y212" i="1"/>
  <c r="W212" i="1"/>
  <c r="U212" i="1"/>
  <c r="S212" i="1"/>
  <c r="Q212" i="1"/>
  <c r="DO212" i="1" s="1"/>
  <c r="O212" i="1"/>
  <c r="DM211" i="1"/>
  <c r="DK211" i="1"/>
  <c r="DI211" i="1"/>
  <c r="DG211" i="1"/>
  <c r="DE211" i="1"/>
  <c r="DC211" i="1"/>
  <c r="DA211" i="1"/>
  <c r="CX211" i="1"/>
  <c r="CX204" i="1" s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C211" i="1"/>
  <c r="AA211" i="1"/>
  <c r="Y211" i="1"/>
  <c r="W211" i="1"/>
  <c r="U211" i="1"/>
  <c r="S211" i="1"/>
  <c r="Q211" i="1"/>
  <c r="O211" i="1"/>
  <c r="DN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DO210" i="1" s="1"/>
  <c r="DN209" i="1"/>
  <c r="DM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B209" i="1"/>
  <c r="AC209" i="1" s="1"/>
  <c r="AA209" i="1"/>
  <c r="Y209" i="1"/>
  <c r="W209" i="1"/>
  <c r="U209" i="1"/>
  <c r="S209" i="1"/>
  <c r="Q209" i="1"/>
  <c r="O209" i="1"/>
  <c r="DO209" i="1" s="1"/>
  <c r="DN208" i="1"/>
  <c r="DM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C208" i="1"/>
  <c r="AA208" i="1"/>
  <c r="Y208" i="1"/>
  <c r="W208" i="1"/>
  <c r="U208" i="1"/>
  <c r="S208" i="1"/>
  <c r="Q208" i="1"/>
  <c r="DO208" i="1" s="1"/>
  <c r="O208" i="1"/>
  <c r="DN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DO207" i="1" s="1"/>
  <c r="O207" i="1"/>
  <c r="DN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C206" i="1"/>
  <c r="AA206" i="1"/>
  <c r="AA204" i="1" s="1"/>
  <c r="Y206" i="1"/>
  <c r="W206" i="1"/>
  <c r="U206" i="1"/>
  <c r="S206" i="1"/>
  <c r="Q206" i="1"/>
  <c r="O206" i="1"/>
  <c r="DN205" i="1"/>
  <c r="DM205" i="1"/>
  <c r="DK205" i="1"/>
  <c r="DI205" i="1"/>
  <c r="DG205" i="1"/>
  <c r="DE205" i="1"/>
  <c r="DE204" i="1" s="1"/>
  <c r="DC205" i="1"/>
  <c r="DA205" i="1"/>
  <c r="CY205" i="1"/>
  <c r="CW205" i="1"/>
  <c r="CW204" i="1" s="1"/>
  <c r="CU205" i="1"/>
  <c r="CS205" i="1"/>
  <c r="CQ205" i="1"/>
  <c r="CO205" i="1"/>
  <c r="CO204" i="1" s="1"/>
  <c r="CM205" i="1"/>
  <c r="CK205" i="1"/>
  <c r="CI205" i="1"/>
  <c r="CG205" i="1"/>
  <c r="CG204" i="1" s="1"/>
  <c r="CE205" i="1"/>
  <c r="CC205" i="1"/>
  <c r="CA205" i="1"/>
  <c r="BY205" i="1"/>
  <c r="BY204" i="1" s="1"/>
  <c r="BW205" i="1"/>
  <c r="BU205" i="1"/>
  <c r="BS205" i="1"/>
  <c r="BQ205" i="1"/>
  <c r="BQ204" i="1" s="1"/>
  <c r="BO205" i="1"/>
  <c r="BM205" i="1"/>
  <c r="BK205" i="1"/>
  <c r="BI205" i="1"/>
  <c r="BI204" i="1" s="1"/>
  <c r="BG205" i="1"/>
  <c r="BE205" i="1"/>
  <c r="BC205" i="1"/>
  <c r="BA205" i="1"/>
  <c r="BA204" i="1" s="1"/>
  <c r="AY205" i="1"/>
  <c r="AW205" i="1"/>
  <c r="AU205" i="1"/>
  <c r="AS205" i="1"/>
  <c r="AS204" i="1" s="1"/>
  <c r="AQ205" i="1"/>
  <c r="AO205" i="1"/>
  <c r="AM205" i="1"/>
  <c r="AM204" i="1" s="1"/>
  <c r="AK205" i="1"/>
  <c r="AI205" i="1"/>
  <c r="AG205" i="1"/>
  <c r="AE205" i="1"/>
  <c r="AC205" i="1"/>
  <c r="AA205" i="1"/>
  <c r="Y205" i="1"/>
  <c r="W205" i="1"/>
  <c r="W204" i="1" s="1"/>
  <c r="U205" i="1"/>
  <c r="S205" i="1"/>
  <c r="Q205" i="1"/>
  <c r="O205" i="1"/>
  <c r="DM204" i="1"/>
  <c r="DL204" i="1"/>
  <c r="DH204" i="1"/>
  <c r="DF204" i="1"/>
  <c r="DD204" i="1"/>
  <c r="DB204" i="1"/>
  <c r="CZ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N204" i="1"/>
  <c r="AL204" i="1"/>
  <c r="AJ204" i="1"/>
  <c r="AI204" i="1"/>
  <c r="AH204" i="1"/>
  <c r="AF204" i="1"/>
  <c r="AE204" i="1"/>
  <c r="AD204" i="1"/>
  <c r="AB204" i="1"/>
  <c r="Z204" i="1"/>
  <c r="X204" i="1"/>
  <c r="V204" i="1"/>
  <c r="T204" i="1"/>
  <c r="S204" i="1"/>
  <c r="R204" i="1"/>
  <c r="P204" i="1"/>
  <c r="O204" i="1"/>
  <c r="N204" i="1"/>
  <c r="DN203" i="1"/>
  <c r="DM203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DO203" i="1" s="1"/>
  <c r="O203" i="1"/>
  <c r="DN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DN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DN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N199" i="1"/>
  <c r="DN199" i="1" s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DO199" i="1" s="1"/>
  <c r="DN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DO198" i="1" s="1"/>
  <c r="DN197" i="1"/>
  <c r="DN193" i="1" s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N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DN196" i="1"/>
  <c r="DM196" i="1"/>
  <c r="DK196" i="1"/>
  <c r="DI196" i="1"/>
  <c r="DG196" i="1"/>
  <c r="DE196" i="1"/>
  <c r="DC196" i="1"/>
  <c r="DA196" i="1"/>
  <c r="DA193" i="1" s="1"/>
  <c r="CY196" i="1"/>
  <c r="CW196" i="1"/>
  <c r="CU196" i="1"/>
  <c r="CS196" i="1"/>
  <c r="CS193" i="1" s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U193" i="1" s="1"/>
  <c r="BS196" i="1"/>
  <c r="BQ196" i="1"/>
  <c r="BO196" i="1"/>
  <c r="BM196" i="1"/>
  <c r="BM193" i="1" s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DN195" i="1"/>
  <c r="DM195" i="1"/>
  <c r="DK195" i="1"/>
  <c r="DK193" i="1" s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AA193" i="1" s="1"/>
  <c r="Y195" i="1"/>
  <c r="W195" i="1"/>
  <c r="U195" i="1"/>
  <c r="S195" i="1"/>
  <c r="S193" i="1" s="1"/>
  <c r="Q195" i="1"/>
  <c r="O195" i="1"/>
  <c r="DN194" i="1"/>
  <c r="DM194" i="1"/>
  <c r="DM193" i="1" s="1"/>
  <c r="DK194" i="1"/>
  <c r="DI194" i="1"/>
  <c r="DG194" i="1"/>
  <c r="DE194" i="1"/>
  <c r="DE193" i="1" s="1"/>
  <c r="DC194" i="1"/>
  <c r="DA194" i="1"/>
  <c r="CY194" i="1"/>
  <c r="CW194" i="1"/>
  <c r="CW193" i="1" s="1"/>
  <c r="CU194" i="1"/>
  <c r="CS194" i="1"/>
  <c r="CQ194" i="1"/>
  <c r="CO194" i="1"/>
  <c r="CO193" i="1" s="1"/>
  <c r="CM194" i="1"/>
  <c r="CK194" i="1"/>
  <c r="CI194" i="1"/>
  <c r="CG194" i="1"/>
  <c r="CG193" i="1" s="1"/>
  <c r="CE194" i="1"/>
  <c r="CC194" i="1"/>
  <c r="CC193" i="1" s="1"/>
  <c r="CA194" i="1"/>
  <c r="BY194" i="1"/>
  <c r="BY193" i="1" s="1"/>
  <c r="BW194" i="1"/>
  <c r="BU194" i="1"/>
  <c r="BS194" i="1"/>
  <c r="BQ194" i="1"/>
  <c r="BQ193" i="1" s="1"/>
  <c r="BO194" i="1"/>
  <c r="BM194" i="1"/>
  <c r="BK194" i="1"/>
  <c r="BI194" i="1"/>
  <c r="BI193" i="1" s="1"/>
  <c r="BG194" i="1"/>
  <c r="BE194" i="1"/>
  <c r="BC194" i="1"/>
  <c r="BA194" i="1"/>
  <c r="BA193" i="1" s="1"/>
  <c r="AY194" i="1"/>
  <c r="AW194" i="1"/>
  <c r="AW193" i="1" s="1"/>
  <c r="AU194" i="1"/>
  <c r="AS194" i="1"/>
  <c r="AS193" i="1" s="1"/>
  <c r="AQ194" i="1"/>
  <c r="AO194" i="1"/>
  <c r="AM194" i="1"/>
  <c r="AK194" i="1"/>
  <c r="AK193" i="1" s="1"/>
  <c r="AI194" i="1"/>
  <c r="AG194" i="1"/>
  <c r="AE194" i="1"/>
  <c r="AC194" i="1"/>
  <c r="AC193" i="1" s="1"/>
  <c r="AA194" i="1"/>
  <c r="Y194" i="1"/>
  <c r="W194" i="1"/>
  <c r="U194" i="1"/>
  <c r="U193" i="1" s="1"/>
  <c r="S194" i="1"/>
  <c r="Q194" i="1"/>
  <c r="O194" i="1"/>
  <c r="DL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K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E193" i="1"/>
  <c r="BD193" i="1"/>
  <c r="BB193" i="1"/>
  <c r="AZ193" i="1"/>
  <c r="AX193" i="1"/>
  <c r="AV193" i="1"/>
  <c r="AT193" i="1"/>
  <c r="AR193" i="1"/>
  <c r="AN193" i="1"/>
  <c r="AL193" i="1"/>
  <c r="AJ193" i="1"/>
  <c r="AI193" i="1"/>
  <c r="AH193" i="1"/>
  <c r="AF193" i="1"/>
  <c r="AD193" i="1"/>
  <c r="AB193" i="1"/>
  <c r="Z193" i="1"/>
  <c r="X193" i="1"/>
  <c r="V193" i="1"/>
  <c r="T193" i="1"/>
  <c r="R193" i="1"/>
  <c r="P193" i="1"/>
  <c r="N193" i="1"/>
  <c r="DN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DN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DN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DO190" i="1" s="1"/>
  <c r="DN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DO189" i="1" s="1"/>
  <c r="O189" i="1"/>
  <c r="DN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DN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DN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DO186" i="1" s="1"/>
  <c r="DN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DO185" i="1" s="1"/>
  <c r="O185" i="1"/>
  <c r="DN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DN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DN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DO182" i="1" s="1"/>
  <c r="DN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DO181" i="1" s="1"/>
  <c r="O181" i="1"/>
  <c r="DN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DN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DN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DO178" i="1" s="1"/>
  <c r="DN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DO177" i="1" s="1"/>
  <c r="O177" i="1"/>
  <c r="DN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DN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DN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DO174" i="1" s="1"/>
  <c r="DN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DO173" i="1" s="1"/>
  <c r="O173" i="1"/>
  <c r="DN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DN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DN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DO170" i="1" s="1"/>
  <c r="DN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DO169" i="1" s="1"/>
  <c r="O169" i="1"/>
  <c r="DN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DN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DN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DO166" i="1" s="1"/>
  <c r="DN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DO165" i="1" s="1"/>
  <c r="O165" i="1"/>
  <c r="DN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DN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DN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DO162" i="1" s="1"/>
  <c r="DN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DO161" i="1" s="1"/>
  <c r="O161" i="1"/>
  <c r="DN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R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DN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DN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DO158" i="1" s="1"/>
  <c r="O158" i="1"/>
  <c r="DN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DN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DN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DN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DO154" i="1" s="1"/>
  <c r="O154" i="1"/>
  <c r="DN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DN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DN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DN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O146" i="1" s="1"/>
  <c r="AM150" i="1"/>
  <c r="AK150" i="1"/>
  <c r="AI150" i="1"/>
  <c r="AG150" i="1"/>
  <c r="AE150" i="1"/>
  <c r="AC150" i="1"/>
  <c r="AA150" i="1"/>
  <c r="Y150" i="1"/>
  <c r="Y146" i="1" s="1"/>
  <c r="W150" i="1"/>
  <c r="U150" i="1"/>
  <c r="S150" i="1"/>
  <c r="Q150" i="1"/>
  <c r="DO150" i="1" s="1"/>
  <c r="O150" i="1"/>
  <c r="DN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DN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DN147" i="1"/>
  <c r="DM147" i="1"/>
  <c r="DK147" i="1"/>
  <c r="DK146" i="1" s="1"/>
  <c r="DI147" i="1"/>
  <c r="DG147" i="1"/>
  <c r="DE147" i="1"/>
  <c r="DC147" i="1"/>
  <c r="DC146" i="1" s="1"/>
  <c r="DA147" i="1"/>
  <c r="CY147" i="1"/>
  <c r="CW147" i="1"/>
  <c r="CU147" i="1"/>
  <c r="CU146" i="1" s="1"/>
  <c r="CS147" i="1"/>
  <c r="CQ147" i="1"/>
  <c r="CO147" i="1"/>
  <c r="CM147" i="1"/>
  <c r="CM146" i="1" s="1"/>
  <c r="CK147" i="1"/>
  <c r="CI147" i="1"/>
  <c r="CG147" i="1"/>
  <c r="CE147" i="1"/>
  <c r="CE146" i="1" s="1"/>
  <c r="CC147" i="1"/>
  <c r="CA147" i="1"/>
  <c r="BY147" i="1"/>
  <c r="BW147" i="1"/>
  <c r="BW146" i="1" s="1"/>
  <c r="BU147" i="1"/>
  <c r="BS147" i="1"/>
  <c r="BQ147" i="1"/>
  <c r="BO147" i="1"/>
  <c r="BO146" i="1" s="1"/>
  <c r="BM147" i="1"/>
  <c r="BK147" i="1"/>
  <c r="BI147" i="1"/>
  <c r="BG147" i="1"/>
  <c r="BG146" i="1" s="1"/>
  <c r="BE147" i="1"/>
  <c r="BC147" i="1"/>
  <c r="BA147" i="1"/>
  <c r="AY147" i="1"/>
  <c r="AY146" i="1" s="1"/>
  <c r="AW147" i="1"/>
  <c r="AU147" i="1"/>
  <c r="AS147" i="1"/>
  <c r="AQ147" i="1"/>
  <c r="AQ146" i="1" s="1"/>
  <c r="AO147" i="1"/>
  <c r="AM147" i="1"/>
  <c r="AK147" i="1"/>
  <c r="AI147" i="1"/>
  <c r="AI146" i="1" s="1"/>
  <c r="AG147" i="1"/>
  <c r="AG146" i="1" s="1"/>
  <c r="AE147" i="1"/>
  <c r="AC147" i="1"/>
  <c r="AA147" i="1"/>
  <c r="AA146" i="1" s="1"/>
  <c r="Y147" i="1"/>
  <c r="W147" i="1"/>
  <c r="U147" i="1"/>
  <c r="S147" i="1"/>
  <c r="S146" i="1" s="1"/>
  <c r="Q147" i="1"/>
  <c r="Q146" i="1" s="1"/>
  <c r="O147" i="1"/>
  <c r="DN146" i="1"/>
  <c r="DL146" i="1"/>
  <c r="DH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N146" i="1"/>
  <c r="AL146" i="1"/>
  <c r="AK146" i="1"/>
  <c r="AJ146" i="1"/>
  <c r="AH146" i="1"/>
  <c r="AF146" i="1"/>
  <c r="AD146" i="1"/>
  <c r="AC146" i="1"/>
  <c r="AB146" i="1"/>
  <c r="Z146" i="1"/>
  <c r="X146" i="1"/>
  <c r="V146" i="1"/>
  <c r="U146" i="1"/>
  <c r="T146" i="1"/>
  <c r="R146" i="1"/>
  <c r="P146" i="1"/>
  <c r="N146" i="1"/>
  <c r="DN145" i="1"/>
  <c r="DM145" i="1"/>
  <c r="DK145" i="1"/>
  <c r="DI145" i="1"/>
  <c r="DG145" i="1"/>
  <c r="DE145" i="1"/>
  <c r="DC145" i="1"/>
  <c r="DA145" i="1"/>
  <c r="DA142" i="1" s="1"/>
  <c r="CY145" i="1"/>
  <c r="CW145" i="1"/>
  <c r="CU145" i="1"/>
  <c r="CS145" i="1"/>
  <c r="CQ145" i="1"/>
  <c r="CO145" i="1"/>
  <c r="CM145" i="1"/>
  <c r="CK145" i="1"/>
  <c r="CK142" i="1" s="1"/>
  <c r="CI145" i="1"/>
  <c r="CG145" i="1"/>
  <c r="CE145" i="1"/>
  <c r="CC145" i="1"/>
  <c r="CA145" i="1"/>
  <c r="BY145" i="1"/>
  <c r="BW145" i="1"/>
  <c r="BU145" i="1"/>
  <c r="BU142" i="1" s="1"/>
  <c r="BS145" i="1"/>
  <c r="BQ145" i="1"/>
  <c r="BO145" i="1"/>
  <c r="BM145" i="1"/>
  <c r="BK145" i="1"/>
  <c r="BI145" i="1"/>
  <c r="BG145" i="1"/>
  <c r="BE145" i="1"/>
  <c r="BE142" i="1" s="1"/>
  <c r="BC145" i="1"/>
  <c r="BA145" i="1"/>
  <c r="AY145" i="1"/>
  <c r="AW145" i="1"/>
  <c r="AU145" i="1"/>
  <c r="AS145" i="1"/>
  <c r="AR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DN144" i="1"/>
  <c r="DM144" i="1"/>
  <c r="DK144" i="1"/>
  <c r="DI144" i="1"/>
  <c r="DG144" i="1"/>
  <c r="DG142" i="1" s="1"/>
  <c r="DE144" i="1"/>
  <c r="DC144" i="1"/>
  <c r="DA144" i="1"/>
  <c r="CY144" i="1"/>
  <c r="CY142" i="1" s="1"/>
  <c r="CW144" i="1"/>
  <c r="CU144" i="1"/>
  <c r="CS144" i="1"/>
  <c r="CQ144" i="1"/>
  <c r="CQ142" i="1" s="1"/>
  <c r="CO144" i="1"/>
  <c r="CM144" i="1"/>
  <c r="CK144" i="1"/>
  <c r="CI144" i="1"/>
  <c r="CI142" i="1" s="1"/>
  <c r="CG144" i="1"/>
  <c r="CE144" i="1"/>
  <c r="CC144" i="1"/>
  <c r="CA144" i="1"/>
  <c r="CA142" i="1" s="1"/>
  <c r="BY144" i="1"/>
  <c r="BW144" i="1"/>
  <c r="BU144" i="1"/>
  <c r="BS144" i="1"/>
  <c r="BS142" i="1" s="1"/>
  <c r="BQ144" i="1"/>
  <c r="BO144" i="1"/>
  <c r="BM144" i="1"/>
  <c r="BK144" i="1"/>
  <c r="BK142" i="1" s="1"/>
  <c r="BI144" i="1"/>
  <c r="BG144" i="1"/>
  <c r="BE144" i="1"/>
  <c r="BC144" i="1"/>
  <c r="BC142" i="1" s="1"/>
  <c r="BA144" i="1"/>
  <c r="AY144" i="1"/>
  <c r="AW144" i="1"/>
  <c r="AU144" i="1"/>
  <c r="AU142" i="1" s="1"/>
  <c r="AS144" i="1"/>
  <c r="AQ144" i="1"/>
  <c r="AO144" i="1"/>
  <c r="AM144" i="1"/>
  <c r="AM142" i="1" s="1"/>
  <c r="AK144" i="1"/>
  <c r="AI144" i="1"/>
  <c r="AG144" i="1"/>
  <c r="AE144" i="1"/>
  <c r="AE142" i="1" s="1"/>
  <c r="AC144" i="1"/>
  <c r="AA144" i="1"/>
  <c r="Y144" i="1"/>
  <c r="W144" i="1"/>
  <c r="W142" i="1" s="1"/>
  <c r="U144" i="1"/>
  <c r="S144" i="1"/>
  <c r="Q144" i="1"/>
  <c r="O144" i="1"/>
  <c r="O142" i="1" s="1"/>
  <c r="DN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O142" i="1" s="1"/>
  <c r="AM143" i="1"/>
  <c r="AK143" i="1"/>
  <c r="AI143" i="1"/>
  <c r="AG143" i="1"/>
  <c r="AG142" i="1" s="1"/>
  <c r="AE143" i="1"/>
  <c r="AC143" i="1"/>
  <c r="AA143" i="1"/>
  <c r="Y143" i="1"/>
  <c r="Y142" i="1" s="1"/>
  <c r="W143" i="1"/>
  <c r="U143" i="1"/>
  <c r="S143" i="1"/>
  <c r="Q143" i="1"/>
  <c r="DO143" i="1" s="1"/>
  <c r="O143" i="1"/>
  <c r="DN142" i="1"/>
  <c r="DM142" i="1"/>
  <c r="DL142" i="1"/>
  <c r="DI142" i="1"/>
  <c r="DH142" i="1"/>
  <c r="DF142" i="1"/>
  <c r="DE142" i="1"/>
  <c r="DD142" i="1"/>
  <c r="DB142" i="1"/>
  <c r="CZ142" i="1"/>
  <c r="CX142" i="1"/>
  <c r="CW142" i="1"/>
  <c r="CV142" i="1"/>
  <c r="CT142" i="1"/>
  <c r="CS142" i="1"/>
  <c r="CR142" i="1"/>
  <c r="CP142" i="1"/>
  <c r="CO142" i="1"/>
  <c r="CN142" i="1"/>
  <c r="CL142" i="1"/>
  <c r="CJ142" i="1"/>
  <c r="CH142" i="1"/>
  <c r="CG142" i="1"/>
  <c r="CF142" i="1"/>
  <c r="CD142" i="1"/>
  <c r="CC142" i="1"/>
  <c r="CB142" i="1"/>
  <c r="BZ142" i="1"/>
  <c r="BY142" i="1"/>
  <c r="BX142" i="1"/>
  <c r="BV142" i="1"/>
  <c r="BT142" i="1"/>
  <c r="BR142" i="1"/>
  <c r="BQ142" i="1"/>
  <c r="BP142" i="1"/>
  <c r="BN142" i="1"/>
  <c r="BM142" i="1"/>
  <c r="BL142" i="1"/>
  <c r="BJ142" i="1"/>
  <c r="BI142" i="1"/>
  <c r="BH142" i="1"/>
  <c r="BF142" i="1"/>
  <c r="BD142" i="1"/>
  <c r="BB142" i="1"/>
  <c r="BA142" i="1"/>
  <c r="AZ142" i="1"/>
  <c r="AX142" i="1"/>
  <c r="AW142" i="1"/>
  <c r="AV142" i="1"/>
  <c r="AT142" i="1"/>
  <c r="AS142" i="1"/>
  <c r="AR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DN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DO141" i="1" s="1"/>
  <c r="DN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DO140" i="1" s="1"/>
  <c r="O140" i="1"/>
  <c r="DN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DN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C134" i="1" s="1"/>
  <c r="AA138" i="1"/>
  <c r="Y138" i="1"/>
  <c r="W138" i="1"/>
  <c r="U138" i="1"/>
  <c r="S138" i="1"/>
  <c r="Q138" i="1"/>
  <c r="O138" i="1"/>
  <c r="DN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DO137" i="1" s="1"/>
  <c r="DN136" i="1"/>
  <c r="DM136" i="1"/>
  <c r="DK136" i="1"/>
  <c r="DI136" i="1"/>
  <c r="DI134" i="1" s="1"/>
  <c r="DG136" i="1"/>
  <c r="DE136" i="1"/>
  <c r="DC136" i="1"/>
  <c r="DA136" i="1"/>
  <c r="DA134" i="1" s="1"/>
  <c r="CY136" i="1"/>
  <c r="CW136" i="1"/>
  <c r="CU136" i="1"/>
  <c r="CS136" i="1"/>
  <c r="CS134" i="1" s="1"/>
  <c r="CQ136" i="1"/>
  <c r="CO136" i="1"/>
  <c r="CM136" i="1"/>
  <c r="CK136" i="1"/>
  <c r="CK134" i="1" s="1"/>
  <c r="CI136" i="1"/>
  <c r="CG136" i="1"/>
  <c r="CE136" i="1"/>
  <c r="CC136" i="1"/>
  <c r="CC134" i="1" s="1"/>
  <c r="CA136" i="1"/>
  <c r="BY136" i="1"/>
  <c r="BW136" i="1"/>
  <c r="BU136" i="1"/>
  <c r="BU134" i="1" s="1"/>
  <c r="BS136" i="1"/>
  <c r="BQ136" i="1"/>
  <c r="BO136" i="1"/>
  <c r="BM136" i="1"/>
  <c r="BM134" i="1" s="1"/>
  <c r="BK136" i="1"/>
  <c r="BI136" i="1"/>
  <c r="BG136" i="1"/>
  <c r="BE136" i="1"/>
  <c r="BE134" i="1" s="1"/>
  <c r="BC136" i="1"/>
  <c r="BA136" i="1"/>
  <c r="AY136" i="1"/>
  <c r="AW136" i="1"/>
  <c r="AW134" i="1" s="1"/>
  <c r="AU136" i="1"/>
  <c r="AS136" i="1"/>
  <c r="AQ136" i="1"/>
  <c r="AO136" i="1"/>
  <c r="AO134" i="1" s="1"/>
  <c r="AM136" i="1"/>
  <c r="AK136" i="1"/>
  <c r="AI136" i="1"/>
  <c r="AG136" i="1"/>
  <c r="AE136" i="1"/>
  <c r="AC136" i="1"/>
  <c r="AA136" i="1"/>
  <c r="Y136" i="1"/>
  <c r="Y134" i="1" s="1"/>
  <c r="W136" i="1"/>
  <c r="U136" i="1"/>
  <c r="S136" i="1"/>
  <c r="Q136" i="1"/>
  <c r="DO136" i="1" s="1"/>
  <c r="O136" i="1"/>
  <c r="DN135" i="1"/>
  <c r="DN134" i="1" s="1"/>
  <c r="DM135" i="1"/>
  <c r="DK135" i="1"/>
  <c r="DI135" i="1"/>
  <c r="DG135" i="1"/>
  <c r="DG134" i="1" s="1"/>
  <c r="DE135" i="1"/>
  <c r="DC135" i="1"/>
  <c r="DA135" i="1"/>
  <c r="CY135" i="1"/>
  <c r="CY134" i="1" s="1"/>
  <c r="CW135" i="1"/>
  <c r="CU135" i="1"/>
  <c r="CU134" i="1" s="1"/>
  <c r="CS135" i="1"/>
  <c r="CQ135" i="1"/>
  <c r="CQ134" i="1" s="1"/>
  <c r="CO135" i="1"/>
  <c r="CM135" i="1"/>
  <c r="CK135" i="1"/>
  <c r="CI135" i="1"/>
  <c r="CI134" i="1" s="1"/>
  <c r="CG135" i="1"/>
  <c r="CE135" i="1"/>
  <c r="CE134" i="1" s="1"/>
  <c r="CC135" i="1"/>
  <c r="CA135" i="1"/>
  <c r="CA134" i="1" s="1"/>
  <c r="BY135" i="1"/>
  <c r="BW135" i="1"/>
  <c r="BU135" i="1"/>
  <c r="BS135" i="1"/>
  <c r="BS134" i="1" s="1"/>
  <c r="BQ135" i="1"/>
  <c r="BO135" i="1"/>
  <c r="BO134" i="1" s="1"/>
  <c r="BM135" i="1"/>
  <c r="BK135" i="1"/>
  <c r="BK134" i="1" s="1"/>
  <c r="BI135" i="1"/>
  <c r="BG135" i="1"/>
  <c r="BE135" i="1"/>
  <c r="BC135" i="1"/>
  <c r="BC134" i="1" s="1"/>
  <c r="BA135" i="1"/>
  <c r="AY135" i="1"/>
  <c r="AY134" i="1" s="1"/>
  <c r="AW135" i="1"/>
  <c r="AU135" i="1"/>
  <c r="AU134" i="1" s="1"/>
  <c r="AS135" i="1"/>
  <c r="AQ135" i="1"/>
  <c r="AO135" i="1"/>
  <c r="AM135" i="1"/>
  <c r="AK135" i="1"/>
  <c r="AI135" i="1"/>
  <c r="AI134" i="1" s="1"/>
  <c r="AG135" i="1"/>
  <c r="AG134" i="1" s="1"/>
  <c r="AE135" i="1"/>
  <c r="AC135" i="1"/>
  <c r="AA135" i="1"/>
  <c r="AA134" i="1" s="1"/>
  <c r="Y135" i="1"/>
  <c r="W135" i="1"/>
  <c r="U135" i="1"/>
  <c r="S135" i="1"/>
  <c r="S134" i="1" s="1"/>
  <c r="Q135" i="1"/>
  <c r="Q134" i="1" s="1"/>
  <c r="O135" i="1"/>
  <c r="DL134" i="1"/>
  <c r="DH134" i="1"/>
  <c r="DF134" i="1"/>
  <c r="DD134" i="1"/>
  <c r="DC134" i="1"/>
  <c r="DB134" i="1"/>
  <c r="CZ134" i="1"/>
  <c r="CX134" i="1"/>
  <c r="CV134" i="1"/>
  <c r="CT134" i="1"/>
  <c r="CR134" i="1"/>
  <c r="CP134" i="1"/>
  <c r="CN134" i="1"/>
  <c r="CM134" i="1"/>
  <c r="CL134" i="1"/>
  <c r="CJ134" i="1"/>
  <c r="CH134" i="1"/>
  <c r="CF134" i="1"/>
  <c r="CD134" i="1"/>
  <c r="CB134" i="1"/>
  <c r="BZ134" i="1"/>
  <c r="BX134" i="1"/>
  <c r="BW134" i="1"/>
  <c r="BV134" i="1"/>
  <c r="BT134" i="1"/>
  <c r="BR134" i="1"/>
  <c r="BP134" i="1"/>
  <c r="BN134" i="1"/>
  <c r="BL134" i="1"/>
  <c r="BJ134" i="1"/>
  <c r="BH134" i="1"/>
  <c r="BG134" i="1"/>
  <c r="BF134" i="1"/>
  <c r="BD134" i="1"/>
  <c r="BB134" i="1"/>
  <c r="AZ134" i="1"/>
  <c r="AX134" i="1"/>
  <c r="AV134" i="1"/>
  <c r="AT134" i="1"/>
  <c r="AR134" i="1"/>
  <c r="AQ134" i="1"/>
  <c r="AN134" i="1"/>
  <c r="AL134" i="1"/>
  <c r="AK134" i="1"/>
  <c r="AJ134" i="1"/>
  <c r="AH134" i="1"/>
  <c r="AF134" i="1"/>
  <c r="AD134" i="1"/>
  <c r="AB134" i="1"/>
  <c r="Z134" i="1"/>
  <c r="X134" i="1"/>
  <c r="V134" i="1"/>
  <c r="U134" i="1"/>
  <c r="T134" i="1"/>
  <c r="R134" i="1"/>
  <c r="P134" i="1"/>
  <c r="N134" i="1"/>
  <c r="DN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DN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DN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DO131" i="1" s="1"/>
  <c r="O131" i="1"/>
  <c r="DN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DN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DO129" i="1" s="1"/>
  <c r="O129" i="1"/>
  <c r="DN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DN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DO127" i="1" s="1"/>
  <c r="O127" i="1"/>
  <c r="DN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DN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Z124" i="1"/>
  <c r="BY124" i="1"/>
  <c r="BW124" i="1"/>
  <c r="BU124" i="1"/>
  <c r="BS124" i="1"/>
  <c r="BQ124" i="1"/>
  <c r="BN124" i="1"/>
  <c r="DN124" i="1" s="1"/>
  <c r="DN121" i="1" s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P124" i="1"/>
  <c r="O124" i="1"/>
  <c r="DN123" i="1"/>
  <c r="DM123" i="1"/>
  <c r="DK123" i="1"/>
  <c r="DI123" i="1"/>
  <c r="DI121" i="1" s="1"/>
  <c r="DG123" i="1"/>
  <c r="DE123" i="1"/>
  <c r="DC123" i="1"/>
  <c r="DA123" i="1"/>
  <c r="DA121" i="1" s="1"/>
  <c r="CY123" i="1"/>
  <c r="CW123" i="1"/>
  <c r="CU123" i="1"/>
  <c r="CS123" i="1"/>
  <c r="CS121" i="1" s="1"/>
  <c r="CQ123" i="1"/>
  <c r="CO123" i="1"/>
  <c r="CM123" i="1"/>
  <c r="CK123" i="1"/>
  <c r="CK121" i="1" s="1"/>
  <c r="CI123" i="1"/>
  <c r="CG123" i="1"/>
  <c r="CE123" i="1"/>
  <c r="CC123" i="1"/>
  <c r="CC121" i="1" s="1"/>
  <c r="CA123" i="1"/>
  <c r="BY123" i="1"/>
  <c r="BW123" i="1"/>
  <c r="BU123" i="1"/>
  <c r="BU121" i="1" s="1"/>
  <c r="BS123" i="1"/>
  <c r="BQ123" i="1"/>
  <c r="BO123" i="1"/>
  <c r="BM123" i="1"/>
  <c r="BM121" i="1" s="1"/>
  <c r="BK123" i="1"/>
  <c r="BI123" i="1"/>
  <c r="BG123" i="1"/>
  <c r="BE123" i="1"/>
  <c r="BE121" i="1" s="1"/>
  <c r="BC123" i="1"/>
  <c r="BA123" i="1"/>
  <c r="AY123" i="1"/>
  <c r="AW123" i="1"/>
  <c r="AW121" i="1" s="1"/>
  <c r="AU123" i="1"/>
  <c r="AS123" i="1"/>
  <c r="AQ123" i="1"/>
  <c r="AO123" i="1"/>
  <c r="AM123" i="1"/>
  <c r="AK123" i="1"/>
  <c r="AK121" i="1" s="1"/>
  <c r="AI123" i="1"/>
  <c r="AG123" i="1"/>
  <c r="AG121" i="1" s="1"/>
  <c r="AE123" i="1"/>
  <c r="AC123" i="1"/>
  <c r="AC121" i="1" s="1"/>
  <c r="AA123" i="1"/>
  <c r="Y123" i="1"/>
  <c r="W123" i="1"/>
  <c r="U123" i="1"/>
  <c r="U121" i="1" s="1"/>
  <c r="S123" i="1"/>
  <c r="Q123" i="1"/>
  <c r="DO123" i="1" s="1"/>
  <c r="O123" i="1"/>
  <c r="DN122" i="1"/>
  <c r="DM122" i="1"/>
  <c r="DK122" i="1"/>
  <c r="DI122" i="1"/>
  <c r="DG122" i="1"/>
  <c r="DE122" i="1"/>
  <c r="DC122" i="1"/>
  <c r="DC121" i="1" s="1"/>
  <c r="DA122" i="1"/>
  <c r="CY122" i="1"/>
  <c r="CW122" i="1"/>
  <c r="CU122" i="1"/>
  <c r="CU121" i="1" s="1"/>
  <c r="CS122" i="1"/>
  <c r="CQ122" i="1"/>
  <c r="CO122" i="1"/>
  <c r="CM122" i="1"/>
  <c r="CM121" i="1" s="1"/>
  <c r="CK122" i="1"/>
  <c r="CI122" i="1"/>
  <c r="CG122" i="1"/>
  <c r="CE122" i="1"/>
  <c r="CE121" i="1" s="1"/>
  <c r="CC122" i="1"/>
  <c r="CA122" i="1"/>
  <c r="BY122" i="1"/>
  <c r="BW122" i="1"/>
  <c r="BW121" i="1" s="1"/>
  <c r="BU122" i="1"/>
  <c r="BS122" i="1"/>
  <c r="BQ122" i="1"/>
  <c r="BO122" i="1"/>
  <c r="BM122" i="1"/>
  <c r="BK122" i="1"/>
  <c r="BI122" i="1"/>
  <c r="BG122" i="1"/>
  <c r="BG121" i="1" s="1"/>
  <c r="BE122" i="1"/>
  <c r="BC122" i="1"/>
  <c r="BA122" i="1"/>
  <c r="AY122" i="1"/>
  <c r="AY121" i="1" s="1"/>
  <c r="AW122" i="1"/>
  <c r="AU122" i="1"/>
  <c r="AS122" i="1"/>
  <c r="AQ122" i="1"/>
  <c r="AQ121" i="1" s="1"/>
  <c r="AO122" i="1"/>
  <c r="AM122" i="1"/>
  <c r="AK122" i="1"/>
  <c r="AI122" i="1"/>
  <c r="AI121" i="1" s="1"/>
  <c r="AG122" i="1"/>
  <c r="AE122" i="1"/>
  <c r="AC122" i="1"/>
  <c r="AA122" i="1"/>
  <c r="AA121" i="1" s="1"/>
  <c r="Y122" i="1"/>
  <c r="W122" i="1"/>
  <c r="U122" i="1"/>
  <c r="S122" i="1"/>
  <c r="S121" i="1" s="1"/>
  <c r="Q122" i="1"/>
  <c r="O122" i="1"/>
  <c r="DL121" i="1"/>
  <c r="DK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O121" i="1"/>
  <c r="AN121" i="1"/>
  <c r="AL121" i="1"/>
  <c r="AJ121" i="1"/>
  <c r="AH121" i="1"/>
  <c r="AF121" i="1"/>
  <c r="AD121" i="1"/>
  <c r="AB121" i="1"/>
  <c r="Z121" i="1"/>
  <c r="Y121" i="1"/>
  <c r="X121" i="1"/>
  <c r="V121" i="1"/>
  <c r="T121" i="1"/>
  <c r="R121" i="1"/>
  <c r="P121" i="1"/>
  <c r="N121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N120" i="1"/>
  <c r="BO120" i="1" s="1"/>
  <c r="BM120" i="1"/>
  <c r="BK120" i="1"/>
  <c r="BI120" i="1"/>
  <c r="BG120" i="1"/>
  <c r="BE120" i="1"/>
  <c r="BC120" i="1"/>
  <c r="BA120" i="1"/>
  <c r="AY120" i="1"/>
  <c r="AW120" i="1"/>
  <c r="AU120" i="1"/>
  <c r="AR120" i="1"/>
  <c r="DN120" i="1" s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P119" i="1"/>
  <c r="DN119" i="1" s="1"/>
  <c r="O119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P118" i="1"/>
  <c r="DN118" i="1" s="1"/>
  <c r="O118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P117" i="1"/>
  <c r="DN117" i="1" s="1"/>
  <c r="O117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N116" i="1"/>
  <c r="DN116" i="1" s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DN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DN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DO114" i="1" s="1"/>
  <c r="O114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N113" i="1"/>
  <c r="DN113" i="1" s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DN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DO112" i="1" s="1"/>
  <c r="DN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DN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DO110" i="1" s="1"/>
  <c r="DN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DO109" i="1" s="1"/>
  <c r="O109" i="1"/>
  <c r="DN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DN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DN106" i="1"/>
  <c r="DM106" i="1"/>
  <c r="DM104" i="1" s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K104" i="1" s="1"/>
  <c r="AI106" i="1"/>
  <c r="AG106" i="1"/>
  <c r="AE106" i="1"/>
  <c r="AC106" i="1"/>
  <c r="AC104" i="1" s="1"/>
  <c r="AA106" i="1"/>
  <c r="Y106" i="1"/>
  <c r="W106" i="1"/>
  <c r="U106" i="1"/>
  <c r="U104" i="1" s="1"/>
  <c r="S106" i="1"/>
  <c r="Q106" i="1"/>
  <c r="O106" i="1"/>
  <c r="DN105" i="1"/>
  <c r="DN104" i="1" s="1"/>
  <c r="DM105" i="1"/>
  <c r="DK105" i="1"/>
  <c r="DI105" i="1"/>
  <c r="DG105" i="1"/>
  <c r="DE105" i="1"/>
  <c r="DC105" i="1"/>
  <c r="DA105" i="1"/>
  <c r="CY105" i="1"/>
  <c r="CW105" i="1"/>
  <c r="CU105" i="1"/>
  <c r="CU104" i="1" s="1"/>
  <c r="CS105" i="1"/>
  <c r="CQ105" i="1"/>
  <c r="CO105" i="1"/>
  <c r="CM105" i="1"/>
  <c r="CK105" i="1"/>
  <c r="CI105" i="1"/>
  <c r="CI104" i="1" s="1"/>
  <c r="CG105" i="1"/>
  <c r="CE105" i="1"/>
  <c r="CC105" i="1"/>
  <c r="CA105" i="1"/>
  <c r="CA104" i="1" s="1"/>
  <c r="BY105" i="1"/>
  <c r="BW105" i="1"/>
  <c r="BU105" i="1"/>
  <c r="BS105" i="1"/>
  <c r="BS104" i="1" s="1"/>
  <c r="BQ105" i="1"/>
  <c r="BO105" i="1"/>
  <c r="BM105" i="1"/>
  <c r="BK105" i="1"/>
  <c r="BK104" i="1" s="1"/>
  <c r="BI105" i="1"/>
  <c r="BG105" i="1"/>
  <c r="BE105" i="1"/>
  <c r="BC105" i="1"/>
  <c r="BC104" i="1" s="1"/>
  <c r="BA105" i="1"/>
  <c r="AY105" i="1"/>
  <c r="AW105" i="1"/>
  <c r="AU105" i="1"/>
  <c r="AU104" i="1" s="1"/>
  <c r="AS105" i="1"/>
  <c r="AQ105" i="1"/>
  <c r="AO105" i="1"/>
  <c r="AM105" i="1"/>
  <c r="AK105" i="1"/>
  <c r="AI105" i="1"/>
  <c r="AI104" i="1" s="1"/>
  <c r="AG105" i="1"/>
  <c r="AE105" i="1"/>
  <c r="AE104" i="1" s="1"/>
  <c r="AC105" i="1"/>
  <c r="AA105" i="1"/>
  <c r="AA104" i="1" s="1"/>
  <c r="Y105" i="1"/>
  <c r="W105" i="1"/>
  <c r="U105" i="1"/>
  <c r="S105" i="1"/>
  <c r="S104" i="1" s="1"/>
  <c r="Q105" i="1"/>
  <c r="O105" i="1"/>
  <c r="O104" i="1" s="1"/>
  <c r="DL104" i="1"/>
  <c r="DH104" i="1"/>
  <c r="DF104" i="1"/>
  <c r="DD104" i="1"/>
  <c r="DC104" i="1"/>
  <c r="DB104" i="1"/>
  <c r="CZ104" i="1"/>
  <c r="CX104" i="1"/>
  <c r="CV104" i="1"/>
  <c r="CT104" i="1"/>
  <c r="CR104" i="1"/>
  <c r="CP104" i="1"/>
  <c r="CN104" i="1"/>
  <c r="CM104" i="1"/>
  <c r="CL104" i="1"/>
  <c r="CJ104" i="1"/>
  <c r="CH104" i="1"/>
  <c r="CF104" i="1"/>
  <c r="CE104" i="1"/>
  <c r="CD104" i="1"/>
  <c r="CB104" i="1"/>
  <c r="BZ104" i="1"/>
  <c r="BX104" i="1"/>
  <c r="BW104" i="1"/>
  <c r="BV104" i="1"/>
  <c r="BT104" i="1"/>
  <c r="BR104" i="1"/>
  <c r="BP104" i="1"/>
  <c r="BL104" i="1"/>
  <c r="BJ104" i="1"/>
  <c r="BH104" i="1"/>
  <c r="BG104" i="1"/>
  <c r="BF104" i="1"/>
  <c r="BD104" i="1"/>
  <c r="BB104" i="1"/>
  <c r="AZ104" i="1"/>
  <c r="AY104" i="1"/>
  <c r="AX104" i="1"/>
  <c r="AV104" i="1"/>
  <c r="AT104" i="1"/>
  <c r="AR104" i="1"/>
  <c r="AQ104" i="1"/>
  <c r="AN104" i="1"/>
  <c r="AM104" i="1"/>
  <c r="AL104" i="1"/>
  <c r="AJ104" i="1"/>
  <c r="AH104" i="1"/>
  <c r="AF104" i="1"/>
  <c r="AD104" i="1"/>
  <c r="AB104" i="1"/>
  <c r="Z104" i="1"/>
  <c r="X104" i="1"/>
  <c r="W104" i="1"/>
  <c r="V104" i="1"/>
  <c r="T104" i="1"/>
  <c r="R104" i="1"/>
  <c r="N104" i="1"/>
  <c r="DN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DN102" i="1"/>
  <c r="DM102" i="1"/>
  <c r="DK102" i="1"/>
  <c r="DI102" i="1"/>
  <c r="DG102" i="1"/>
  <c r="DG100" i="1" s="1"/>
  <c r="DE102" i="1"/>
  <c r="DC102" i="1"/>
  <c r="DA102" i="1"/>
  <c r="CY102" i="1"/>
  <c r="CY100" i="1" s="1"/>
  <c r="CW102" i="1"/>
  <c r="CU102" i="1"/>
  <c r="CS102" i="1"/>
  <c r="CQ102" i="1"/>
  <c r="CQ100" i="1" s="1"/>
  <c r="CO102" i="1"/>
  <c r="CM102" i="1"/>
  <c r="CK102" i="1"/>
  <c r="CI102" i="1"/>
  <c r="CI100" i="1" s="1"/>
  <c r="CG102" i="1"/>
  <c r="CE102" i="1"/>
  <c r="CC102" i="1"/>
  <c r="CA102" i="1"/>
  <c r="CA100" i="1" s="1"/>
  <c r="BY102" i="1"/>
  <c r="BW102" i="1"/>
  <c r="BU102" i="1"/>
  <c r="BS102" i="1"/>
  <c r="BS100" i="1" s="1"/>
  <c r="BQ102" i="1"/>
  <c r="BO102" i="1"/>
  <c r="BM102" i="1"/>
  <c r="BK102" i="1"/>
  <c r="BK100" i="1" s="1"/>
  <c r="BI102" i="1"/>
  <c r="BG102" i="1"/>
  <c r="BE102" i="1"/>
  <c r="BC102" i="1"/>
  <c r="BC100" i="1" s="1"/>
  <c r="BA102" i="1"/>
  <c r="AY102" i="1"/>
  <c r="AW102" i="1"/>
  <c r="AU102" i="1"/>
  <c r="AU100" i="1" s="1"/>
  <c r="AS102" i="1"/>
  <c r="AQ102" i="1"/>
  <c r="AO102" i="1"/>
  <c r="AM102" i="1"/>
  <c r="AM100" i="1" s="1"/>
  <c r="AK102" i="1"/>
  <c r="AI102" i="1"/>
  <c r="AG102" i="1"/>
  <c r="AE102" i="1"/>
  <c r="AE100" i="1" s="1"/>
  <c r="AC102" i="1"/>
  <c r="AA102" i="1"/>
  <c r="Y102" i="1"/>
  <c r="W102" i="1"/>
  <c r="W100" i="1" s="1"/>
  <c r="U102" i="1"/>
  <c r="S102" i="1"/>
  <c r="Q102" i="1"/>
  <c r="O102" i="1"/>
  <c r="O100" i="1" s="1"/>
  <c r="DN101" i="1"/>
  <c r="DM101" i="1"/>
  <c r="DM100" i="1" s="1"/>
  <c r="DK101" i="1"/>
  <c r="DI101" i="1"/>
  <c r="DG101" i="1"/>
  <c r="DE101" i="1"/>
  <c r="DE100" i="1" s="1"/>
  <c r="DC101" i="1"/>
  <c r="DA101" i="1"/>
  <c r="CY101" i="1"/>
  <c r="CW101" i="1"/>
  <c r="CW100" i="1" s="1"/>
  <c r="CU101" i="1"/>
  <c r="CS101" i="1"/>
  <c r="CQ101" i="1"/>
  <c r="CO101" i="1"/>
  <c r="CO100" i="1" s="1"/>
  <c r="CM101" i="1"/>
  <c r="CK101" i="1"/>
  <c r="CI101" i="1"/>
  <c r="CG101" i="1"/>
  <c r="CG100" i="1" s="1"/>
  <c r="CE101" i="1"/>
  <c r="CC101" i="1"/>
  <c r="CA101" i="1"/>
  <c r="BY101" i="1"/>
  <c r="BY100" i="1" s="1"/>
  <c r="BW101" i="1"/>
  <c r="BU101" i="1"/>
  <c r="BS101" i="1"/>
  <c r="BQ101" i="1"/>
  <c r="BQ100" i="1" s="1"/>
  <c r="BO101" i="1"/>
  <c r="BM101" i="1"/>
  <c r="BK101" i="1"/>
  <c r="BI101" i="1"/>
  <c r="BI100" i="1" s="1"/>
  <c r="BG101" i="1"/>
  <c r="BE101" i="1"/>
  <c r="BC101" i="1"/>
  <c r="BA101" i="1"/>
  <c r="BA100" i="1" s="1"/>
  <c r="AY101" i="1"/>
  <c r="AW101" i="1"/>
  <c r="AU101" i="1"/>
  <c r="AS101" i="1"/>
  <c r="AS100" i="1" s="1"/>
  <c r="AQ101" i="1"/>
  <c r="AO101" i="1"/>
  <c r="AM101" i="1"/>
  <c r="AK101" i="1"/>
  <c r="AK100" i="1" s="1"/>
  <c r="AI101" i="1"/>
  <c r="AG101" i="1"/>
  <c r="AG100" i="1" s="1"/>
  <c r="AE101" i="1"/>
  <c r="AC101" i="1"/>
  <c r="AC100" i="1" s="1"/>
  <c r="AA101" i="1"/>
  <c r="Y101" i="1"/>
  <c r="W101" i="1"/>
  <c r="U101" i="1"/>
  <c r="U100" i="1" s="1"/>
  <c r="S101" i="1"/>
  <c r="Q101" i="1"/>
  <c r="DO101" i="1" s="1"/>
  <c r="O101" i="1"/>
  <c r="DN100" i="1"/>
  <c r="DL100" i="1"/>
  <c r="DK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O100" i="1"/>
  <c r="AN100" i="1"/>
  <c r="AL100" i="1"/>
  <c r="AJ100" i="1"/>
  <c r="AH100" i="1"/>
  <c r="AF100" i="1"/>
  <c r="AD100" i="1"/>
  <c r="AB100" i="1"/>
  <c r="Z100" i="1"/>
  <c r="Y100" i="1"/>
  <c r="X100" i="1"/>
  <c r="V100" i="1"/>
  <c r="T100" i="1"/>
  <c r="R100" i="1"/>
  <c r="P100" i="1"/>
  <c r="N100" i="1"/>
  <c r="DN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DO99" i="1" s="1"/>
  <c r="O99" i="1"/>
  <c r="DN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DN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N96" i="1"/>
  <c r="BM96" i="1"/>
  <c r="BK96" i="1"/>
  <c r="BI96" i="1"/>
  <c r="BG96" i="1"/>
  <c r="BE96" i="1"/>
  <c r="BC96" i="1"/>
  <c r="BA96" i="1"/>
  <c r="AY96" i="1"/>
  <c r="AW96" i="1"/>
  <c r="AU96" i="1"/>
  <c r="AT96" i="1"/>
  <c r="AT92" i="1" s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P95" i="1"/>
  <c r="DN95" i="1" s="1"/>
  <c r="O95" i="1"/>
  <c r="DN94" i="1"/>
  <c r="DM94" i="1"/>
  <c r="DK94" i="1"/>
  <c r="DI94" i="1"/>
  <c r="DI92" i="1" s="1"/>
  <c r="DG94" i="1"/>
  <c r="DE94" i="1"/>
  <c r="DC94" i="1"/>
  <c r="DA94" i="1"/>
  <c r="DA92" i="1" s="1"/>
  <c r="CY94" i="1"/>
  <c r="CW94" i="1"/>
  <c r="CU94" i="1"/>
  <c r="CS94" i="1"/>
  <c r="CS92" i="1" s="1"/>
  <c r="CQ94" i="1"/>
  <c r="CO94" i="1"/>
  <c r="CM94" i="1"/>
  <c r="CK94" i="1"/>
  <c r="CK92" i="1" s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DO94" i="1" s="1"/>
  <c r="O94" i="1"/>
  <c r="DN93" i="1"/>
  <c r="DM93" i="1"/>
  <c r="DK93" i="1"/>
  <c r="DI93" i="1"/>
  <c r="DG93" i="1"/>
  <c r="DG92" i="1" s="1"/>
  <c r="DE93" i="1"/>
  <c r="DC93" i="1"/>
  <c r="DA93" i="1"/>
  <c r="CY93" i="1"/>
  <c r="CY92" i="1" s="1"/>
  <c r="CW93" i="1"/>
  <c r="CU93" i="1"/>
  <c r="CS93" i="1"/>
  <c r="CQ93" i="1"/>
  <c r="CQ92" i="1" s="1"/>
  <c r="CO93" i="1"/>
  <c r="CM93" i="1"/>
  <c r="CK93" i="1"/>
  <c r="CI93" i="1"/>
  <c r="CI92" i="1" s="1"/>
  <c r="CG93" i="1"/>
  <c r="CE93" i="1"/>
  <c r="CC93" i="1"/>
  <c r="CA93" i="1"/>
  <c r="CA92" i="1" s="1"/>
  <c r="BY93" i="1"/>
  <c r="BW93" i="1"/>
  <c r="BU93" i="1"/>
  <c r="BS93" i="1"/>
  <c r="BS92" i="1" s="1"/>
  <c r="BQ93" i="1"/>
  <c r="BO93" i="1"/>
  <c r="BM93" i="1"/>
  <c r="BK93" i="1"/>
  <c r="BK92" i="1" s="1"/>
  <c r="BI93" i="1"/>
  <c r="BG93" i="1"/>
  <c r="BE93" i="1"/>
  <c r="BC93" i="1"/>
  <c r="BC92" i="1" s="1"/>
  <c r="BA93" i="1"/>
  <c r="AY93" i="1"/>
  <c r="AW93" i="1"/>
  <c r="AU93" i="1"/>
  <c r="AU92" i="1" s="1"/>
  <c r="AS93" i="1"/>
  <c r="AR93" i="1"/>
  <c r="AQ93" i="1"/>
  <c r="AO93" i="1"/>
  <c r="AO92" i="1" s="1"/>
  <c r="AM93" i="1"/>
  <c r="AM92" i="1" s="1"/>
  <c r="AK93" i="1"/>
  <c r="AI93" i="1"/>
  <c r="AG93" i="1"/>
  <c r="AG92" i="1" s="1"/>
  <c r="AE93" i="1"/>
  <c r="AC93" i="1"/>
  <c r="AA93" i="1"/>
  <c r="Y93" i="1"/>
  <c r="Y92" i="1" s="1"/>
  <c r="W93" i="1"/>
  <c r="W92" i="1" s="1"/>
  <c r="U93" i="1"/>
  <c r="S93" i="1"/>
  <c r="Q93" i="1"/>
  <c r="Q92" i="1" s="1"/>
  <c r="O93" i="1"/>
  <c r="DM92" i="1"/>
  <c r="DL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R92" i="1"/>
  <c r="AN92" i="1"/>
  <c r="AL92" i="1"/>
  <c r="AJ92" i="1"/>
  <c r="AI92" i="1"/>
  <c r="AH92" i="1"/>
  <c r="AF92" i="1"/>
  <c r="AE92" i="1"/>
  <c r="AD92" i="1"/>
  <c r="AB92" i="1"/>
  <c r="AA92" i="1"/>
  <c r="Z92" i="1"/>
  <c r="X92" i="1"/>
  <c r="V92" i="1"/>
  <c r="T92" i="1"/>
  <c r="S92" i="1"/>
  <c r="R92" i="1"/>
  <c r="P92" i="1"/>
  <c r="N92" i="1"/>
  <c r="DN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DN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BZ89" i="1"/>
  <c r="DN89" i="1" s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DN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DO88" i="1" s="1"/>
  <c r="O88" i="1"/>
  <c r="DN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DN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DN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DO85" i="1" s="1"/>
  <c r="DN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DO84" i="1" s="1"/>
  <c r="O84" i="1"/>
  <c r="DN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DO83" i="1" s="1"/>
  <c r="DN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O78" i="1" s="1"/>
  <c r="AM82" i="1"/>
  <c r="AK82" i="1"/>
  <c r="AI82" i="1"/>
  <c r="AG82" i="1"/>
  <c r="AE82" i="1"/>
  <c r="AC82" i="1"/>
  <c r="AA82" i="1"/>
  <c r="Y82" i="1"/>
  <c r="Y78" i="1" s="1"/>
  <c r="W82" i="1"/>
  <c r="U82" i="1"/>
  <c r="S82" i="1"/>
  <c r="Q82" i="1"/>
  <c r="DO82" i="1" s="1"/>
  <c r="O82" i="1"/>
  <c r="DN81" i="1"/>
  <c r="DM81" i="1"/>
  <c r="DK81" i="1"/>
  <c r="DI81" i="1"/>
  <c r="DG81" i="1"/>
  <c r="DE81" i="1"/>
  <c r="DC81" i="1"/>
  <c r="DC78" i="1" s="1"/>
  <c r="DA81" i="1"/>
  <c r="CY81" i="1"/>
  <c r="CW81" i="1"/>
  <c r="CU81" i="1"/>
  <c r="CS81" i="1"/>
  <c r="CQ81" i="1"/>
  <c r="CO81" i="1"/>
  <c r="CM81" i="1"/>
  <c r="CM78" i="1" s="1"/>
  <c r="CK81" i="1"/>
  <c r="CI81" i="1"/>
  <c r="CG81" i="1"/>
  <c r="CE81" i="1"/>
  <c r="CC81" i="1"/>
  <c r="CA81" i="1"/>
  <c r="BY81" i="1"/>
  <c r="BW81" i="1"/>
  <c r="BW78" i="1" s="1"/>
  <c r="BU81" i="1"/>
  <c r="BS81" i="1"/>
  <c r="BQ81" i="1"/>
  <c r="BO81" i="1"/>
  <c r="BM81" i="1"/>
  <c r="BK81" i="1"/>
  <c r="BI81" i="1"/>
  <c r="BG81" i="1"/>
  <c r="BG78" i="1" s="1"/>
  <c r="BE81" i="1"/>
  <c r="BC81" i="1"/>
  <c r="BA81" i="1"/>
  <c r="AY81" i="1"/>
  <c r="AW81" i="1"/>
  <c r="AU81" i="1"/>
  <c r="AS81" i="1"/>
  <c r="AQ81" i="1"/>
  <c r="AQ78" i="1" s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DN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K78" i="1" s="1"/>
  <c r="AI80" i="1"/>
  <c r="AG80" i="1"/>
  <c r="AE80" i="1"/>
  <c r="AC80" i="1"/>
  <c r="AA80" i="1"/>
  <c r="Y80" i="1"/>
  <c r="W80" i="1"/>
  <c r="U80" i="1"/>
  <c r="U78" i="1" s="1"/>
  <c r="S80" i="1"/>
  <c r="Q80" i="1"/>
  <c r="O80" i="1"/>
  <c r="DN79" i="1"/>
  <c r="DM79" i="1"/>
  <c r="DK79" i="1"/>
  <c r="DI79" i="1"/>
  <c r="DG79" i="1"/>
  <c r="DG78" i="1" s="1"/>
  <c r="DE79" i="1"/>
  <c r="DC79" i="1"/>
  <c r="DA79" i="1"/>
  <c r="CY79" i="1"/>
  <c r="CY78" i="1" s="1"/>
  <c r="CW79" i="1"/>
  <c r="CU79" i="1"/>
  <c r="CS79" i="1"/>
  <c r="CQ79" i="1"/>
  <c r="CQ78" i="1" s="1"/>
  <c r="CO79" i="1"/>
  <c r="CM79" i="1"/>
  <c r="CK79" i="1"/>
  <c r="CI79" i="1"/>
  <c r="CI78" i="1" s="1"/>
  <c r="CG79" i="1"/>
  <c r="CE79" i="1"/>
  <c r="CC79" i="1"/>
  <c r="CA79" i="1"/>
  <c r="BY79" i="1"/>
  <c r="BW79" i="1"/>
  <c r="BU79" i="1"/>
  <c r="BS79" i="1"/>
  <c r="BQ79" i="1"/>
  <c r="BO79" i="1"/>
  <c r="BO78" i="1" s="1"/>
  <c r="BM79" i="1"/>
  <c r="BK79" i="1"/>
  <c r="BK78" i="1" s="1"/>
  <c r="BI79" i="1"/>
  <c r="BG79" i="1"/>
  <c r="BE79" i="1"/>
  <c r="BC79" i="1"/>
  <c r="BA79" i="1"/>
  <c r="AY79" i="1"/>
  <c r="AY78" i="1" s="1"/>
  <c r="AW79" i="1"/>
  <c r="AU79" i="1"/>
  <c r="AU78" i="1" s="1"/>
  <c r="AS79" i="1"/>
  <c r="AQ79" i="1"/>
  <c r="AO79" i="1"/>
  <c r="AM79" i="1"/>
  <c r="AM78" i="1" s="1"/>
  <c r="AK79" i="1"/>
  <c r="AI79" i="1"/>
  <c r="AG79" i="1"/>
  <c r="AE79" i="1"/>
  <c r="AE78" i="1" s="1"/>
  <c r="AC79" i="1"/>
  <c r="AC78" i="1" s="1"/>
  <c r="AA79" i="1"/>
  <c r="Y79" i="1"/>
  <c r="W79" i="1"/>
  <c r="W78" i="1" s="1"/>
  <c r="U79" i="1"/>
  <c r="S79" i="1"/>
  <c r="Q79" i="1"/>
  <c r="O79" i="1"/>
  <c r="DO79" i="1" s="1"/>
  <c r="DL78" i="1"/>
  <c r="DH78" i="1"/>
  <c r="DF78" i="1"/>
  <c r="DD78" i="1"/>
  <c r="DB78" i="1"/>
  <c r="CZ78" i="1"/>
  <c r="CX78" i="1"/>
  <c r="CV78" i="1"/>
  <c r="CU78" i="1"/>
  <c r="CT78" i="1"/>
  <c r="CR78" i="1"/>
  <c r="CP78" i="1"/>
  <c r="CN78" i="1"/>
  <c r="CL78" i="1"/>
  <c r="CJ78" i="1"/>
  <c r="CH78" i="1"/>
  <c r="CF78" i="1"/>
  <c r="CE78" i="1"/>
  <c r="CD78" i="1"/>
  <c r="CB78" i="1"/>
  <c r="BZ78" i="1"/>
  <c r="BX78" i="1"/>
  <c r="BV78" i="1"/>
  <c r="BT78" i="1"/>
  <c r="BS78" i="1"/>
  <c r="BR78" i="1"/>
  <c r="BP78" i="1"/>
  <c r="BN78" i="1"/>
  <c r="BL78" i="1"/>
  <c r="BJ78" i="1"/>
  <c r="BH78" i="1"/>
  <c r="BF78" i="1"/>
  <c r="BD78" i="1"/>
  <c r="BC78" i="1"/>
  <c r="BB78" i="1"/>
  <c r="AZ78" i="1"/>
  <c r="AX78" i="1"/>
  <c r="AV78" i="1"/>
  <c r="AT78" i="1"/>
  <c r="AR78" i="1"/>
  <c r="AN78" i="1"/>
  <c r="AL78" i="1"/>
  <c r="AJ78" i="1"/>
  <c r="AH78" i="1"/>
  <c r="AG78" i="1"/>
  <c r="AF78" i="1"/>
  <c r="AD78" i="1"/>
  <c r="AB78" i="1"/>
  <c r="Z78" i="1"/>
  <c r="X78" i="1"/>
  <c r="V78" i="1"/>
  <c r="T78" i="1"/>
  <c r="R78" i="1"/>
  <c r="Q78" i="1"/>
  <c r="P78" i="1"/>
  <c r="N78" i="1"/>
  <c r="DN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DN76" i="1"/>
  <c r="DM76" i="1"/>
  <c r="DK76" i="1"/>
  <c r="DI76" i="1"/>
  <c r="DG76" i="1"/>
  <c r="DG73" i="1" s="1"/>
  <c r="DE76" i="1"/>
  <c r="DC76" i="1"/>
  <c r="DA76" i="1"/>
  <c r="CY76" i="1"/>
  <c r="CY73" i="1" s="1"/>
  <c r="CW76" i="1"/>
  <c r="CU76" i="1"/>
  <c r="CS76" i="1"/>
  <c r="CQ76" i="1"/>
  <c r="CQ73" i="1" s="1"/>
  <c r="CO76" i="1"/>
  <c r="CM76" i="1"/>
  <c r="CK76" i="1"/>
  <c r="CI76" i="1"/>
  <c r="CI73" i="1" s="1"/>
  <c r="CG76" i="1"/>
  <c r="CE76" i="1"/>
  <c r="CC76" i="1"/>
  <c r="CA76" i="1"/>
  <c r="CA73" i="1" s="1"/>
  <c r="BY76" i="1"/>
  <c r="BW76" i="1"/>
  <c r="BU76" i="1"/>
  <c r="BS76" i="1"/>
  <c r="BS73" i="1" s="1"/>
  <c r="BQ76" i="1"/>
  <c r="BO76" i="1"/>
  <c r="BM76" i="1"/>
  <c r="BK76" i="1"/>
  <c r="BK73" i="1" s="1"/>
  <c r="BI76" i="1"/>
  <c r="BG76" i="1"/>
  <c r="BE76" i="1"/>
  <c r="BC76" i="1"/>
  <c r="BC73" i="1" s="1"/>
  <c r="BA76" i="1"/>
  <c r="AY76" i="1"/>
  <c r="AW76" i="1"/>
  <c r="AU76" i="1"/>
  <c r="AU73" i="1" s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DO76" i="1" s="1"/>
  <c r="DN75" i="1"/>
  <c r="DM75" i="1"/>
  <c r="DK75" i="1"/>
  <c r="DI75" i="1"/>
  <c r="DI73" i="1" s="1"/>
  <c r="DG75" i="1"/>
  <c r="DE75" i="1"/>
  <c r="DC75" i="1"/>
  <c r="DA75" i="1"/>
  <c r="DA73" i="1" s="1"/>
  <c r="CY75" i="1"/>
  <c r="CW75" i="1"/>
  <c r="CU75" i="1"/>
  <c r="CS75" i="1"/>
  <c r="CS73" i="1" s="1"/>
  <c r="CQ75" i="1"/>
  <c r="CO75" i="1"/>
  <c r="CM75" i="1"/>
  <c r="CK75" i="1"/>
  <c r="CK73" i="1" s="1"/>
  <c r="CI75" i="1"/>
  <c r="CG75" i="1"/>
  <c r="CE75" i="1"/>
  <c r="CC75" i="1"/>
  <c r="CC73" i="1" s="1"/>
  <c r="CA75" i="1"/>
  <c r="BY75" i="1"/>
  <c r="BW75" i="1"/>
  <c r="BU75" i="1"/>
  <c r="BU73" i="1" s="1"/>
  <c r="BS75" i="1"/>
  <c r="BQ75" i="1"/>
  <c r="BO75" i="1"/>
  <c r="BM75" i="1"/>
  <c r="BM73" i="1" s="1"/>
  <c r="BK75" i="1"/>
  <c r="BI75" i="1"/>
  <c r="BG75" i="1"/>
  <c r="BE75" i="1"/>
  <c r="BE73" i="1" s="1"/>
  <c r="BC75" i="1"/>
  <c r="BA75" i="1"/>
  <c r="AY75" i="1"/>
  <c r="AW75" i="1"/>
  <c r="AW73" i="1" s="1"/>
  <c r="AU75" i="1"/>
  <c r="AS75" i="1"/>
  <c r="AQ75" i="1"/>
  <c r="AO75" i="1"/>
  <c r="AO73" i="1" s="1"/>
  <c r="AM75" i="1"/>
  <c r="AK75" i="1"/>
  <c r="AI75" i="1"/>
  <c r="AG75" i="1"/>
  <c r="AG73" i="1" s="1"/>
  <c r="AE75" i="1"/>
  <c r="AC75" i="1"/>
  <c r="AA75" i="1"/>
  <c r="Y75" i="1"/>
  <c r="Y73" i="1" s="1"/>
  <c r="W75" i="1"/>
  <c r="U75" i="1"/>
  <c r="S75" i="1"/>
  <c r="Q75" i="1"/>
  <c r="DO75" i="1" s="1"/>
  <c r="O75" i="1"/>
  <c r="DN74" i="1"/>
  <c r="DN73" i="1" s="1"/>
  <c r="DM74" i="1"/>
  <c r="DK74" i="1"/>
  <c r="DI74" i="1"/>
  <c r="DG74" i="1"/>
  <c r="DE74" i="1"/>
  <c r="DC74" i="1"/>
  <c r="DA74" i="1"/>
  <c r="CY74" i="1"/>
  <c r="CW74" i="1"/>
  <c r="CU74" i="1"/>
  <c r="CU73" i="1" s="1"/>
  <c r="CS74" i="1"/>
  <c r="CQ74" i="1"/>
  <c r="CO74" i="1"/>
  <c r="CM74" i="1"/>
  <c r="CK74" i="1"/>
  <c r="CI74" i="1"/>
  <c r="CG74" i="1"/>
  <c r="CE74" i="1"/>
  <c r="CE73" i="1" s="1"/>
  <c r="CC74" i="1"/>
  <c r="CA74" i="1"/>
  <c r="BY74" i="1"/>
  <c r="BW74" i="1"/>
  <c r="BU74" i="1"/>
  <c r="BS74" i="1"/>
  <c r="BQ74" i="1"/>
  <c r="BO74" i="1"/>
  <c r="BO73" i="1" s="1"/>
  <c r="BM74" i="1"/>
  <c r="BK74" i="1"/>
  <c r="BI74" i="1"/>
  <c r="BG74" i="1"/>
  <c r="BE74" i="1"/>
  <c r="BC74" i="1"/>
  <c r="BA74" i="1"/>
  <c r="AY74" i="1"/>
  <c r="AY73" i="1" s="1"/>
  <c r="AW74" i="1"/>
  <c r="AU74" i="1"/>
  <c r="AS74" i="1"/>
  <c r="AQ74" i="1"/>
  <c r="AO74" i="1"/>
  <c r="AM74" i="1"/>
  <c r="AK74" i="1"/>
  <c r="AI74" i="1"/>
  <c r="AI73" i="1" s="1"/>
  <c r="AG74" i="1"/>
  <c r="AE74" i="1"/>
  <c r="AC74" i="1"/>
  <c r="AC73" i="1" s="1"/>
  <c r="AA74" i="1"/>
  <c r="AA73" i="1" s="1"/>
  <c r="Y74" i="1"/>
  <c r="W74" i="1"/>
  <c r="U74" i="1"/>
  <c r="S74" i="1"/>
  <c r="S73" i="1" s="1"/>
  <c r="Q74" i="1"/>
  <c r="O74" i="1"/>
  <c r="DL73" i="1"/>
  <c r="DH73" i="1"/>
  <c r="DF73" i="1"/>
  <c r="DD73" i="1"/>
  <c r="DC73" i="1"/>
  <c r="DB73" i="1"/>
  <c r="CZ73" i="1"/>
  <c r="CX73" i="1"/>
  <c r="CV73" i="1"/>
  <c r="CT73" i="1"/>
  <c r="CR73" i="1"/>
  <c r="CP73" i="1"/>
  <c r="CN73" i="1"/>
  <c r="CM73" i="1"/>
  <c r="CL73" i="1"/>
  <c r="CJ73" i="1"/>
  <c r="CH73" i="1"/>
  <c r="CF73" i="1"/>
  <c r="CD73" i="1"/>
  <c r="CB73" i="1"/>
  <c r="BZ73" i="1"/>
  <c r="BX73" i="1"/>
  <c r="BW73" i="1"/>
  <c r="BV73" i="1"/>
  <c r="BT73" i="1"/>
  <c r="BR73" i="1"/>
  <c r="BP73" i="1"/>
  <c r="BN73" i="1"/>
  <c r="BL73" i="1"/>
  <c r="BJ73" i="1"/>
  <c r="BH73" i="1"/>
  <c r="BG73" i="1"/>
  <c r="BF73" i="1"/>
  <c r="BD73" i="1"/>
  <c r="BB73" i="1"/>
  <c r="AZ73" i="1"/>
  <c r="AX73" i="1"/>
  <c r="AV73" i="1"/>
  <c r="AT73" i="1"/>
  <c r="AR73" i="1"/>
  <c r="AQ73" i="1"/>
  <c r="AN73" i="1"/>
  <c r="AL73" i="1"/>
  <c r="AK73" i="1"/>
  <c r="AJ73" i="1"/>
  <c r="AH73" i="1"/>
  <c r="AF73" i="1"/>
  <c r="AD73" i="1"/>
  <c r="AB73" i="1"/>
  <c r="Z73" i="1"/>
  <c r="X73" i="1"/>
  <c r="V73" i="1"/>
  <c r="U73" i="1"/>
  <c r="T73" i="1"/>
  <c r="R73" i="1"/>
  <c r="P73" i="1"/>
  <c r="N73" i="1"/>
  <c r="DN72" i="1"/>
  <c r="DM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DN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DN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DN69" i="1"/>
  <c r="DM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DN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DN67" i="1"/>
  <c r="DM67" i="1"/>
  <c r="DK67" i="1"/>
  <c r="DI67" i="1"/>
  <c r="DG67" i="1"/>
  <c r="DE67" i="1"/>
  <c r="DE65" i="1" s="1"/>
  <c r="DC67" i="1"/>
  <c r="DA67" i="1"/>
  <c r="CY67" i="1"/>
  <c r="CW67" i="1"/>
  <c r="CW65" i="1" s="1"/>
  <c r="CU67" i="1"/>
  <c r="CS67" i="1"/>
  <c r="CQ67" i="1"/>
  <c r="CO67" i="1"/>
  <c r="CO65" i="1" s="1"/>
  <c r="CM67" i="1"/>
  <c r="CK67" i="1"/>
  <c r="CI67" i="1"/>
  <c r="CG67" i="1"/>
  <c r="CG65" i="1" s="1"/>
  <c r="CE67" i="1"/>
  <c r="CC67" i="1"/>
  <c r="CA67" i="1"/>
  <c r="BY67" i="1"/>
  <c r="BY65" i="1" s="1"/>
  <c r="BW67" i="1"/>
  <c r="BU67" i="1"/>
  <c r="BS67" i="1"/>
  <c r="BQ67" i="1"/>
  <c r="BQ65" i="1" s="1"/>
  <c r="BO67" i="1"/>
  <c r="BM67" i="1"/>
  <c r="BK67" i="1"/>
  <c r="BI67" i="1"/>
  <c r="BI65" i="1" s="1"/>
  <c r="BG67" i="1"/>
  <c r="BE67" i="1"/>
  <c r="BC67" i="1"/>
  <c r="BA67" i="1"/>
  <c r="BA65" i="1" s="1"/>
  <c r="AY67" i="1"/>
  <c r="AW67" i="1"/>
  <c r="AU67" i="1"/>
  <c r="AS67" i="1"/>
  <c r="AS65" i="1" s="1"/>
  <c r="AQ67" i="1"/>
  <c r="AO67" i="1"/>
  <c r="AM67" i="1"/>
  <c r="AK67" i="1"/>
  <c r="AK65" i="1" s="1"/>
  <c r="AI67" i="1"/>
  <c r="AG67" i="1"/>
  <c r="AE67" i="1"/>
  <c r="AC67" i="1"/>
  <c r="AC65" i="1" s="1"/>
  <c r="AA67" i="1"/>
  <c r="Y67" i="1"/>
  <c r="W67" i="1"/>
  <c r="U67" i="1"/>
  <c r="U65" i="1" s="1"/>
  <c r="S67" i="1"/>
  <c r="Q67" i="1"/>
  <c r="O67" i="1"/>
  <c r="DN66" i="1"/>
  <c r="DM66" i="1"/>
  <c r="DM65" i="1" s="1"/>
  <c r="DK66" i="1"/>
  <c r="DI66" i="1"/>
  <c r="DG66" i="1"/>
  <c r="DE66" i="1"/>
  <c r="DC66" i="1"/>
  <c r="DA66" i="1"/>
  <c r="DA65" i="1" s="1"/>
  <c r="CY66" i="1"/>
  <c r="CW66" i="1"/>
  <c r="CU66" i="1"/>
  <c r="CS66" i="1"/>
  <c r="CQ66" i="1"/>
  <c r="CO66" i="1"/>
  <c r="CM66" i="1"/>
  <c r="CK66" i="1"/>
  <c r="CK65" i="1" s="1"/>
  <c r="CI66" i="1"/>
  <c r="CG66" i="1"/>
  <c r="CE66" i="1"/>
  <c r="CC66" i="1"/>
  <c r="CA66" i="1"/>
  <c r="BY66" i="1"/>
  <c r="BW66" i="1"/>
  <c r="BU66" i="1"/>
  <c r="BU65" i="1" s="1"/>
  <c r="BS66" i="1"/>
  <c r="BQ66" i="1"/>
  <c r="BO66" i="1"/>
  <c r="BM66" i="1"/>
  <c r="BK66" i="1"/>
  <c r="BI66" i="1"/>
  <c r="BG66" i="1"/>
  <c r="BE66" i="1"/>
  <c r="BE65" i="1" s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DN65" i="1"/>
  <c r="DL65" i="1"/>
  <c r="DI65" i="1"/>
  <c r="DH65" i="1"/>
  <c r="DF65" i="1"/>
  <c r="DD65" i="1"/>
  <c r="DB65" i="1"/>
  <c r="CZ65" i="1"/>
  <c r="CX65" i="1"/>
  <c r="CV65" i="1"/>
  <c r="CT65" i="1"/>
  <c r="CS65" i="1"/>
  <c r="CR65" i="1"/>
  <c r="CP65" i="1"/>
  <c r="CN65" i="1"/>
  <c r="CL65" i="1"/>
  <c r="CJ65" i="1"/>
  <c r="CH65" i="1"/>
  <c r="CF65" i="1"/>
  <c r="CD65" i="1"/>
  <c r="CC65" i="1"/>
  <c r="CB65" i="1"/>
  <c r="BZ65" i="1"/>
  <c r="BX65" i="1"/>
  <c r="BV65" i="1"/>
  <c r="BT65" i="1"/>
  <c r="BR65" i="1"/>
  <c r="BP65" i="1"/>
  <c r="BN65" i="1"/>
  <c r="BM65" i="1"/>
  <c r="BL65" i="1"/>
  <c r="BJ65" i="1"/>
  <c r="BH65" i="1"/>
  <c r="BF65" i="1"/>
  <c r="BD65" i="1"/>
  <c r="BB65" i="1"/>
  <c r="AZ65" i="1"/>
  <c r="AX65" i="1"/>
  <c r="AW65" i="1"/>
  <c r="AV65" i="1"/>
  <c r="AT65" i="1"/>
  <c r="AR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DN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DN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DN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DN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DN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DN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DN58" i="1"/>
  <c r="DM58" i="1"/>
  <c r="DK58" i="1"/>
  <c r="DI58" i="1"/>
  <c r="DI54" i="1" s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DN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AA54" i="1" s="1"/>
  <c r="Y57" i="1"/>
  <c r="W57" i="1"/>
  <c r="U57" i="1"/>
  <c r="S57" i="1"/>
  <c r="Q57" i="1"/>
  <c r="O57" i="1"/>
  <c r="DN56" i="1"/>
  <c r="DN54" i="1" s="1"/>
  <c r="DM56" i="1"/>
  <c r="DM54" i="1" s="1"/>
  <c r="DK56" i="1"/>
  <c r="DI56" i="1"/>
  <c r="DG56" i="1"/>
  <c r="DE56" i="1"/>
  <c r="DC56" i="1"/>
  <c r="DA56" i="1"/>
  <c r="CY56" i="1"/>
  <c r="CW56" i="1"/>
  <c r="CW54" i="1" s="1"/>
  <c r="CU56" i="1"/>
  <c r="CS56" i="1"/>
  <c r="CQ56" i="1"/>
  <c r="CO56" i="1"/>
  <c r="CO54" i="1" s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DN55" i="1"/>
  <c r="DM55" i="1"/>
  <c r="DK55" i="1"/>
  <c r="DI55" i="1"/>
  <c r="DG55" i="1"/>
  <c r="DE55" i="1"/>
  <c r="DE54" i="1" s="1"/>
  <c r="DC55" i="1"/>
  <c r="DA55" i="1"/>
  <c r="CY55" i="1"/>
  <c r="CW55" i="1"/>
  <c r="CU55" i="1"/>
  <c r="CS55" i="1"/>
  <c r="CS54" i="1" s="1"/>
  <c r="CQ55" i="1"/>
  <c r="CO55" i="1"/>
  <c r="CM55" i="1"/>
  <c r="CK55" i="1"/>
  <c r="CI55" i="1"/>
  <c r="CG55" i="1"/>
  <c r="CG54" i="1" s="1"/>
  <c r="CE55" i="1"/>
  <c r="CC55" i="1"/>
  <c r="CC54" i="1" s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DL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Y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DN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DN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Q50" i="1" s="1"/>
  <c r="O52" i="1"/>
  <c r="DN51" i="1"/>
  <c r="DM51" i="1"/>
  <c r="DK51" i="1"/>
  <c r="DI51" i="1"/>
  <c r="DG51" i="1"/>
  <c r="DG50" i="1" s="1"/>
  <c r="DE51" i="1"/>
  <c r="DC51" i="1"/>
  <c r="DA51" i="1"/>
  <c r="CY51" i="1"/>
  <c r="CY50" i="1" s="1"/>
  <c r="CW51" i="1"/>
  <c r="CU51" i="1"/>
  <c r="CS51" i="1"/>
  <c r="CQ51" i="1"/>
  <c r="CQ50" i="1" s="1"/>
  <c r="CO51" i="1"/>
  <c r="CM51" i="1"/>
  <c r="CK51" i="1"/>
  <c r="CI51" i="1"/>
  <c r="CI50" i="1" s="1"/>
  <c r="CG51" i="1"/>
  <c r="CE51" i="1"/>
  <c r="CC51" i="1"/>
  <c r="CA51" i="1"/>
  <c r="CA50" i="1" s="1"/>
  <c r="BY51" i="1"/>
  <c r="BW51" i="1"/>
  <c r="BU51" i="1"/>
  <c r="BS51" i="1"/>
  <c r="BS50" i="1" s="1"/>
  <c r="BQ51" i="1"/>
  <c r="BO51" i="1"/>
  <c r="BM51" i="1"/>
  <c r="BK51" i="1"/>
  <c r="BK50" i="1" s="1"/>
  <c r="BI51" i="1"/>
  <c r="BG51" i="1"/>
  <c r="BG50" i="1" s="1"/>
  <c r="BE51" i="1"/>
  <c r="BC51" i="1"/>
  <c r="BC50" i="1" s="1"/>
  <c r="BA51" i="1"/>
  <c r="AY51" i="1"/>
  <c r="AY50" i="1" s="1"/>
  <c r="AW51" i="1"/>
  <c r="AU51" i="1"/>
  <c r="AU50" i="1" s="1"/>
  <c r="AS51" i="1"/>
  <c r="AQ51" i="1"/>
  <c r="AQ50" i="1" s="1"/>
  <c r="AO51" i="1"/>
  <c r="AM51" i="1"/>
  <c r="AM50" i="1" s="1"/>
  <c r="AK51" i="1"/>
  <c r="AI51" i="1"/>
  <c r="AI50" i="1" s="1"/>
  <c r="AG51" i="1"/>
  <c r="AE51" i="1"/>
  <c r="AE50" i="1" s="1"/>
  <c r="AC51" i="1"/>
  <c r="AA51" i="1"/>
  <c r="AA50" i="1" s="1"/>
  <c r="Y51" i="1"/>
  <c r="W51" i="1"/>
  <c r="W50" i="1" s="1"/>
  <c r="U51" i="1"/>
  <c r="S51" i="1"/>
  <c r="S50" i="1" s="1"/>
  <c r="Q51" i="1"/>
  <c r="O51" i="1"/>
  <c r="DN50" i="1"/>
  <c r="DL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N50" i="1"/>
  <c r="AL50" i="1"/>
  <c r="AJ50" i="1"/>
  <c r="AH50" i="1"/>
  <c r="AG50" i="1"/>
  <c r="AF50" i="1"/>
  <c r="AD50" i="1"/>
  <c r="AB50" i="1"/>
  <c r="Z50" i="1"/>
  <c r="X50" i="1"/>
  <c r="V50" i="1"/>
  <c r="T50" i="1"/>
  <c r="R50" i="1"/>
  <c r="P50" i="1"/>
  <c r="N50" i="1"/>
  <c r="DN49" i="1"/>
  <c r="DN48" i="1" s="1"/>
  <c r="DM49" i="1"/>
  <c r="DK49" i="1"/>
  <c r="DK48" i="1" s="1"/>
  <c r="DI49" i="1"/>
  <c r="DG49" i="1"/>
  <c r="DG48" i="1" s="1"/>
  <c r="DE49" i="1"/>
  <c r="DC49" i="1"/>
  <c r="DA49" i="1"/>
  <c r="DA48" i="1" s="1"/>
  <c r="CY49" i="1"/>
  <c r="CY48" i="1" s="1"/>
  <c r="CW49" i="1"/>
  <c r="CU49" i="1"/>
  <c r="CS49" i="1"/>
  <c r="CS48" i="1" s="1"/>
  <c r="CQ49" i="1"/>
  <c r="CQ48" i="1" s="1"/>
  <c r="CO49" i="1"/>
  <c r="CM49" i="1"/>
  <c r="CK49" i="1"/>
  <c r="CI49" i="1"/>
  <c r="CI48" i="1" s="1"/>
  <c r="CG49" i="1"/>
  <c r="CE49" i="1"/>
  <c r="CE48" i="1" s="1"/>
  <c r="CC49" i="1"/>
  <c r="CA49" i="1"/>
  <c r="CA48" i="1" s="1"/>
  <c r="BY49" i="1"/>
  <c r="BW49" i="1"/>
  <c r="BU49" i="1"/>
  <c r="BS49" i="1"/>
  <c r="BS48" i="1" s="1"/>
  <c r="BQ49" i="1"/>
  <c r="BO49" i="1"/>
  <c r="BM49" i="1"/>
  <c r="BK49" i="1"/>
  <c r="BK48" i="1" s="1"/>
  <c r="BI49" i="1"/>
  <c r="BG49" i="1"/>
  <c r="BE49" i="1"/>
  <c r="BE48" i="1" s="1"/>
  <c r="BC49" i="1"/>
  <c r="BC48" i="1" s="1"/>
  <c r="BA49" i="1"/>
  <c r="AY49" i="1"/>
  <c r="AW49" i="1"/>
  <c r="AU49" i="1"/>
  <c r="AU48" i="1" s="1"/>
  <c r="AS49" i="1"/>
  <c r="AQ49" i="1"/>
  <c r="AO49" i="1"/>
  <c r="AO48" i="1" s="1"/>
  <c r="AM49" i="1"/>
  <c r="AK49" i="1"/>
  <c r="AI49" i="1"/>
  <c r="AG49" i="1"/>
  <c r="AG48" i="1" s="1"/>
  <c r="AE49" i="1"/>
  <c r="AE48" i="1" s="1"/>
  <c r="AC49" i="1"/>
  <c r="AA49" i="1"/>
  <c r="AA48" i="1" s="1"/>
  <c r="Y49" i="1"/>
  <c r="Y48" i="1" s="1"/>
  <c r="W49" i="1"/>
  <c r="W48" i="1" s="1"/>
  <c r="U49" i="1"/>
  <c r="S49" i="1"/>
  <c r="Q49" i="1"/>
  <c r="Q48" i="1" s="1"/>
  <c r="O49" i="1"/>
  <c r="O48" i="1" s="1"/>
  <c r="DM48" i="1"/>
  <c r="DL48" i="1"/>
  <c r="DI48" i="1"/>
  <c r="DH48" i="1"/>
  <c r="DF48" i="1"/>
  <c r="DE48" i="1"/>
  <c r="DD48" i="1"/>
  <c r="DC48" i="1"/>
  <c r="DB48" i="1"/>
  <c r="CZ48" i="1"/>
  <c r="CX48" i="1"/>
  <c r="CW48" i="1"/>
  <c r="CV48" i="1"/>
  <c r="CU48" i="1"/>
  <c r="CT48" i="1"/>
  <c r="CR48" i="1"/>
  <c r="CP48" i="1"/>
  <c r="CO48" i="1"/>
  <c r="CN48" i="1"/>
  <c r="CM48" i="1"/>
  <c r="CL48" i="1"/>
  <c r="CK48" i="1"/>
  <c r="CJ48" i="1"/>
  <c r="CH48" i="1"/>
  <c r="CG48" i="1"/>
  <c r="CF48" i="1"/>
  <c r="CD48" i="1"/>
  <c r="CC48" i="1"/>
  <c r="CB48" i="1"/>
  <c r="BZ48" i="1"/>
  <c r="BY48" i="1"/>
  <c r="BX48" i="1"/>
  <c r="BW48" i="1"/>
  <c r="BV48" i="1"/>
  <c r="BU48" i="1"/>
  <c r="BT48" i="1"/>
  <c r="BR48" i="1"/>
  <c r="BQ48" i="1"/>
  <c r="BP48" i="1"/>
  <c r="BO48" i="1"/>
  <c r="BN48" i="1"/>
  <c r="BM48" i="1"/>
  <c r="BL48" i="1"/>
  <c r="BJ48" i="1"/>
  <c r="BI48" i="1"/>
  <c r="BH48" i="1"/>
  <c r="BG48" i="1"/>
  <c r="BF48" i="1"/>
  <c r="BD48" i="1"/>
  <c r="BB48" i="1"/>
  <c r="BA48" i="1"/>
  <c r="AZ48" i="1"/>
  <c r="AY48" i="1"/>
  <c r="AX48" i="1"/>
  <c r="AW48" i="1"/>
  <c r="AV48" i="1"/>
  <c r="AT48" i="1"/>
  <c r="AS48" i="1"/>
  <c r="AR48" i="1"/>
  <c r="AQ48" i="1"/>
  <c r="AN48" i="1"/>
  <c r="AM48" i="1"/>
  <c r="AL48" i="1"/>
  <c r="AK48" i="1"/>
  <c r="AJ48" i="1"/>
  <c r="AI48" i="1"/>
  <c r="AH48" i="1"/>
  <c r="AF48" i="1"/>
  <c r="AD48" i="1"/>
  <c r="AC48" i="1"/>
  <c r="AB48" i="1"/>
  <c r="Z48" i="1"/>
  <c r="X48" i="1"/>
  <c r="V48" i="1"/>
  <c r="U48" i="1"/>
  <c r="T48" i="1"/>
  <c r="S48" i="1"/>
  <c r="R48" i="1"/>
  <c r="P48" i="1"/>
  <c r="N48" i="1"/>
  <c r="DN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Y44" i="1" s="1"/>
  <c r="BW47" i="1"/>
  <c r="BU47" i="1"/>
  <c r="BS47" i="1"/>
  <c r="BQ47" i="1"/>
  <c r="BQ44" i="1" s="1"/>
  <c r="BO47" i="1"/>
  <c r="BN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DO47" i="1" s="1"/>
  <c r="DM46" i="1"/>
  <c r="DM44" i="1" s="1"/>
  <c r="DK46" i="1"/>
  <c r="DI46" i="1"/>
  <c r="DG46" i="1"/>
  <c r="DE46" i="1"/>
  <c r="DE44" i="1" s="1"/>
  <c r="DC46" i="1"/>
  <c r="DA46" i="1"/>
  <c r="CY46" i="1"/>
  <c r="CY44" i="1" s="1"/>
  <c r="CW46" i="1"/>
  <c r="CW44" i="1" s="1"/>
  <c r="CU46" i="1"/>
  <c r="CS46" i="1"/>
  <c r="CQ46" i="1"/>
  <c r="CO46" i="1"/>
  <c r="CO44" i="1" s="1"/>
  <c r="CM46" i="1"/>
  <c r="CK46" i="1"/>
  <c r="CI46" i="1"/>
  <c r="CI44" i="1" s="1"/>
  <c r="CG46" i="1"/>
  <c r="CG44" i="1" s="1"/>
  <c r="CE46" i="1"/>
  <c r="CC46" i="1"/>
  <c r="BZ46" i="1"/>
  <c r="BY46" i="1"/>
  <c r="BW46" i="1"/>
  <c r="BU46" i="1"/>
  <c r="BS46" i="1"/>
  <c r="BS44" i="1" s="1"/>
  <c r="BQ46" i="1"/>
  <c r="BO46" i="1"/>
  <c r="BM46" i="1"/>
  <c r="BM44" i="1" s="1"/>
  <c r="BK46" i="1"/>
  <c r="BI46" i="1"/>
  <c r="BI44" i="1" s="1"/>
  <c r="BG46" i="1"/>
  <c r="BE46" i="1"/>
  <c r="BE44" i="1" s="1"/>
  <c r="BC46" i="1"/>
  <c r="BA46" i="1"/>
  <c r="BA44" i="1" s="1"/>
  <c r="AY46" i="1"/>
  <c r="AW46" i="1"/>
  <c r="AW44" i="1" s="1"/>
  <c r="AU46" i="1"/>
  <c r="AS46" i="1"/>
  <c r="AS44" i="1" s="1"/>
  <c r="AQ46" i="1"/>
  <c r="AO46" i="1"/>
  <c r="AM46" i="1"/>
  <c r="AK46" i="1"/>
  <c r="AK44" i="1" s="1"/>
  <c r="AI46" i="1"/>
  <c r="AG46" i="1"/>
  <c r="AE46" i="1"/>
  <c r="AE44" i="1" s="1"/>
  <c r="AC46" i="1"/>
  <c r="AC44" i="1" s="1"/>
  <c r="AA46" i="1"/>
  <c r="Y46" i="1"/>
  <c r="W46" i="1"/>
  <c r="U46" i="1"/>
  <c r="U44" i="1" s="1"/>
  <c r="S46" i="1"/>
  <c r="Q46" i="1"/>
  <c r="O46" i="1"/>
  <c r="O44" i="1" s="1"/>
  <c r="DN45" i="1"/>
  <c r="DM45" i="1"/>
  <c r="DK45" i="1"/>
  <c r="DK44" i="1" s="1"/>
  <c r="DI45" i="1"/>
  <c r="DI44" i="1" s="1"/>
  <c r="DG45" i="1"/>
  <c r="DE45" i="1"/>
  <c r="DC45" i="1"/>
  <c r="DA45" i="1"/>
  <c r="DA44" i="1" s="1"/>
  <c r="CY45" i="1"/>
  <c r="CW45" i="1"/>
  <c r="CU45" i="1"/>
  <c r="CS45" i="1"/>
  <c r="CS44" i="1" s="1"/>
  <c r="CQ45" i="1"/>
  <c r="CO45" i="1"/>
  <c r="CM45" i="1"/>
  <c r="CK45" i="1"/>
  <c r="CK44" i="1" s="1"/>
  <c r="CI45" i="1"/>
  <c r="CG45" i="1"/>
  <c r="CE45" i="1"/>
  <c r="CC45" i="1"/>
  <c r="CC44" i="1" s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O44" i="1" s="1"/>
  <c r="AM45" i="1"/>
  <c r="AK45" i="1"/>
  <c r="AI45" i="1"/>
  <c r="AG45" i="1"/>
  <c r="AG44" i="1" s="1"/>
  <c r="AE45" i="1"/>
  <c r="AC45" i="1"/>
  <c r="AA45" i="1"/>
  <c r="AA44" i="1" s="1"/>
  <c r="Y45" i="1"/>
  <c r="Y44" i="1" s="1"/>
  <c r="W45" i="1"/>
  <c r="U45" i="1"/>
  <c r="S45" i="1"/>
  <c r="Q45" i="1"/>
  <c r="Q44" i="1" s="1"/>
  <c r="O45" i="1"/>
  <c r="DL44" i="1"/>
  <c r="DH44" i="1"/>
  <c r="DG44" i="1"/>
  <c r="DF44" i="1"/>
  <c r="DD44" i="1"/>
  <c r="DC44" i="1"/>
  <c r="DB44" i="1"/>
  <c r="CZ44" i="1"/>
  <c r="CX44" i="1"/>
  <c r="CV44" i="1"/>
  <c r="CU44" i="1"/>
  <c r="CT44" i="1"/>
  <c r="CR44" i="1"/>
  <c r="CQ44" i="1"/>
  <c r="CP44" i="1"/>
  <c r="CN44" i="1"/>
  <c r="CM44" i="1"/>
  <c r="CL44" i="1"/>
  <c r="CJ44" i="1"/>
  <c r="CH44" i="1"/>
  <c r="CF44" i="1"/>
  <c r="CE44" i="1"/>
  <c r="CD44" i="1"/>
  <c r="CB44" i="1"/>
  <c r="BX44" i="1"/>
  <c r="BW44" i="1"/>
  <c r="BV44" i="1"/>
  <c r="BU44" i="1"/>
  <c r="BT44" i="1"/>
  <c r="BR44" i="1"/>
  <c r="BP44" i="1"/>
  <c r="BO44" i="1"/>
  <c r="BN44" i="1"/>
  <c r="BL44" i="1"/>
  <c r="BK44" i="1"/>
  <c r="BJ44" i="1"/>
  <c r="BH44" i="1"/>
  <c r="BG44" i="1"/>
  <c r="BF44" i="1"/>
  <c r="BD44" i="1"/>
  <c r="BC44" i="1"/>
  <c r="BB44" i="1"/>
  <c r="AZ44" i="1"/>
  <c r="AY44" i="1"/>
  <c r="AX44" i="1"/>
  <c r="AV44" i="1"/>
  <c r="AU44" i="1"/>
  <c r="AT44" i="1"/>
  <c r="AR44" i="1"/>
  <c r="AQ44" i="1"/>
  <c r="AN44" i="1"/>
  <c r="AL44" i="1"/>
  <c r="AJ44" i="1"/>
  <c r="AI44" i="1"/>
  <c r="AH44" i="1"/>
  <c r="AF44" i="1"/>
  <c r="AD44" i="1"/>
  <c r="AB44" i="1"/>
  <c r="Z44" i="1"/>
  <c r="X44" i="1"/>
  <c r="V44" i="1"/>
  <c r="T44" i="1"/>
  <c r="S44" i="1"/>
  <c r="R44" i="1"/>
  <c r="P44" i="1"/>
  <c r="N44" i="1"/>
  <c r="DN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DN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DO42" i="1" s="1"/>
  <c r="DN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DN40" i="1"/>
  <c r="DM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AA38" i="1" s="1"/>
  <c r="Y40" i="1"/>
  <c r="W40" i="1"/>
  <c r="U40" i="1"/>
  <c r="S40" i="1"/>
  <c r="S38" i="1" s="1"/>
  <c r="Q40" i="1"/>
  <c r="O40" i="1"/>
  <c r="DN39" i="1"/>
  <c r="DN38" i="1" s="1"/>
  <c r="DM39" i="1"/>
  <c r="DK39" i="1"/>
  <c r="DI39" i="1"/>
  <c r="DG39" i="1"/>
  <c r="DG38" i="1" s="1"/>
  <c r="DE39" i="1"/>
  <c r="DE38" i="1" s="1"/>
  <c r="DC39" i="1"/>
  <c r="DC38" i="1" s="1"/>
  <c r="DA39" i="1"/>
  <c r="CY39" i="1"/>
  <c r="CY38" i="1" s="1"/>
  <c r="CW39" i="1"/>
  <c r="CW38" i="1" s="1"/>
  <c r="CU39" i="1"/>
  <c r="CU38" i="1" s="1"/>
  <c r="CS39" i="1"/>
  <c r="CQ39" i="1"/>
  <c r="CQ38" i="1" s="1"/>
  <c r="CO39" i="1"/>
  <c r="CO38" i="1" s="1"/>
  <c r="CM39" i="1"/>
  <c r="CM38" i="1" s="1"/>
  <c r="CK39" i="1"/>
  <c r="CI39" i="1"/>
  <c r="CI38" i="1" s="1"/>
  <c r="CG39" i="1"/>
  <c r="CG38" i="1" s="1"/>
  <c r="CE39" i="1"/>
  <c r="CE38" i="1" s="1"/>
  <c r="CC39" i="1"/>
  <c r="CA39" i="1"/>
  <c r="CA38" i="1" s="1"/>
  <c r="BY39" i="1"/>
  <c r="BY38" i="1" s="1"/>
  <c r="BW39" i="1"/>
  <c r="BW38" i="1" s="1"/>
  <c r="BU39" i="1"/>
  <c r="BS39" i="1"/>
  <c r="BS38" i="1" s="1"/>
  <c r="BQ39" i="1"/>
  <c r="BQ38" i="1" s="1"/>
  <c r="BO39" i="1"/>
  <c r="BO38" i="1" s="1"/>
  <c r="BM39" i="1"/>
  <c r="BK39" i="1"/>
  <c r="BK38" i="1" s="1"/>
  <c r="BI39" i="1"/>
  <c r="BI38" i="1" s="1"/>
  <c r="BG39" i="1"/>
  <c r="BG38" i="1" s="1"/>
  <c r="BE39" i="1"/>
  <c r="BC39" i="1"/>
  <c r="BC38" i="1" s="1"/>
  <c r="BA39" i="1"/>
  <c r="BA38" i="1" s="1"/>
  <c r="AY39" i="1"/>
  <c r="AY38" i="1" s="1"/>
  <c r="AW39" i="1"/>
  <c r="AU39" i="1"/>
  <c r="AU38" i="1" s="1"/>
  <c r="AT39" i="1"/>
  <c r="AS39" i="1"/>
  <c r="AS38" i="1" s="1"/>
  <c r="AQ39" i="1"/>
  <c r="AO39" i="1"/>
  <c r="AO38" i="1" s="1"/>
  <c r="AM39" i="1"/>
  <c r="AK39" i="1"/>
  <c r="AK38" i="1" s="1"/>
  <c r="AI39" i="1"/>
  <c r="AG39" i="1"/>
  <c r="AG38" i="1" s="1"/>
  <c r="AE39" i="1"/>
  <c r="AE38" i="1" s="1"/>
  <c r="AC39" i="1"/>
  <c r="AA39" i="1"/>
  <c r="Y39" i="1"/>
  <c r="Y38" i="1" s="1"/>
  <c r="W39" i="1"/>
  <c r="W38" i="1" s="1"/>
  <c r="U39" i="1"/>
  <c r="S39" i="1"/>
  <c r="Q39" i="1"/>
  <c r="Q38" i="1" s="1"/>
  <c r="O39" i="1"/>
  <c r="O38" i="1" s="1"/>
  <c r="DM38" i="1"/>
  <c r="DL38" i="1"/>
  <c r="DK38" i="1"/>
  <c r="DH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N38" i="1"/>
  <c r="AM38" i="1"/>
  <c r="AL38" i="1"/>
  <c r="AJ38" i="1"/>
  <c r="AI38" i="1"/>
  <c r="AH38" i="1"/>
  <c r="AF38" i="1"/>
  <c r="AD38" i="1"/>
  <c r="AC38" i="1"/>
  <c r="AB38" i="1"/>
  <c r="Z38" i="1"/>
  <c r="X38" i="1"/>
  <c r="V38" i="1"/>
  <c r="U38" i="1"/>
  <c r="T38" i="1"/>
  <c r="R38" i="1"/>
  <c r="P38" i="1"/>
  <c r="N38" i="1"/>
  <c r="DM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N37" i="1"/>
  <c r="BO37" i="1" s="1"/>
  <c r="BM37" i="1"/>
  <c r="BK37" i="1"/>
  <c r="BI37" i="1"/>
  <c r="BG37" i="1"/>
  <c r="BE37" i="1"/>
  <c r="BC37" i="1"/>
  <c r="BA37" i="1"/>
  <c r="AY37" i="1"/>
  <c r="AW37" i="1"/>
  <c r="AU37" i="1"/>
  <c r="AT37" i="1"/>
  <c r="DN37" i="1" s="1"/>
  <c r="DN31" i="1" s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DN36" i="1"/>
  <c r="DM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DN35" i="1"/>
  <c r="DM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DO35" i="1" s="1"/>
  <c r="O35" i="1"/>
  <c r="DN34" i="1"/>
  <c r="DM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O31" i="1" s="1"/>
  <c r="AM34" i="1"/>
  <c r="AK34" i="1"/>
  <c r="AI34" i="1"/>
  <c r="AG34" i="1"/>
  <c r="AG31" i="1" s="1"/>
  <c r="AE34" i="1"/>
  <c r="AC34" i="1"/>
  <c r="AA34" i="1"/>
  <c r="Y34" i="1"/>
  <c r="Y31" i="1" s="1"/>
  <c r="W34" i="1"/>
  <c r="U34" i="1"/>
  <c r="S34" i="1"/>
  <c r="Q34" i="1"/>
  <c r="Q31" i="1" s="1"/>
  <c r="O34" i="1"/>
  <c r="DN33" i="1"/>
  <c r="DM33" i="1"/>
  <c r="DK33" i="1"/>
  <c r="DK31" i="1" s="1"/>
  <c r="DI33" i="1"/>
  <c r="DG33" i="1"/>
  <c r="DG31" i="1" s="1"/>
  <c r="DE33" i="1"/>
  <c r="DC33" i="1"/>
  <c r="DA33" i="1"/>
  <c r="CY33" i="1"/>
  <c r="CY31" i="1" s="1"/>
  <c r="CW33" i="1"/>
  <c r="CU33" i="1"/>
  <c r="CS33" i="1"/>
  <c r="CQ33" i="1"/>
  <c r="CQ31" i="1" s="1"/>
  <c r="CO33" i="1"/>
  <c r="CM33" i="1"/>
  <c r="CK33" i="1"/>
  <c r="CI33" i="1"/>
  <c r="CI31" i="1" s="1"/>
  <c r="CG33" i="1"/>
  <c r="CE33" i="1"/>
  <c r="CC33" i="1"/>
  <c r="CA33" i="1"/>
  <c r="CA31" i="1" s="1"/>
  <c r="BY33" i="1"/>
  <c r="BW33" i="1"/>
  <c r="BU33" i="1"/>
  <c r="BS33" i="1"/>
  <c r="BS31" i="1" s="1"/>
  <c r="BQ33" i="1"/>
  <c r="BO33" i="1"/>
  <c r="BM33" i="1"/>
  <c r="BK33" i="1"/>
  <c r="BK31" i="1" s="1"/>
  <c r="BI33" i="1"/>
  <c r="BG33" i="1"/>
  <c r="BE33" i="1"/>
  <c r="BC33" i="1"/>
  <c r="BC31" i="1" s="1"/>
  <c r="BA33" i="1"/>
  <c r="AY33" i="1"/>
  <c r="AW33" i="1"/>
  <c r="AU33" i="1"/>
  <c r="AU31" i="1" s="1"/>
  <c r="AS33" i="1"/>
  <c r="AQ33" i="1"/>
  <c r="AO33" i="1"/>
  <c r="AM33" i="1"/>
  <c r="AK33" i="1"/>
  <c r="AK31" i="1" s="1"/>
  <c r="AI33" i="1"/>
  <c r="AG33" i="1"/>
  <c r="AE33" i="1"/>
  <c r="AC33" i="1"/>
  <c r="AC31" i="1" s="1"/>
  <c r="AA33" i="1"/>
  <c r="Y33" i="1"/>
  <c r="W33" i="1"/>
  <c r="U33" i="1"/>
  <c r="U31" i="1" s="1"/>
  <c r="S33" i="1"/>
  <c r="Q33" i="1"/>
  <c r="O33" i="1"/>
  <c r="DN32" i="1"/>
  <c r="DM32" i="1"/>
  <c r="DK32" i="1"/>
  <c r="DI32" i="1"/>
  <c r="DI31" i="1" s="1"/>
  <c r="DG32" i="1"/>
  <c r="DE32" i="1"/>
  <c r="DC32" i="1"/>
  <c r="DA32" i="1"/>
  <c r="DA31" i="1" s="1"/>
  <c r="CY32" i="1"/>
  <c r="CW32" i="1"/>
  <c r="CU32" i="1"/>
  <c r="CS32" i="1"/>
  <c r="CS31" i="1" s="1"/>
  <c r="CQ32" i="1"/>
  <c r="CO32" i="1"/>
  <c r="CM32" i="1"/>
  <c r="CK32" i="1"/>
  <c r="CK31" i="1" s="1"/>
  <c r="CI32" i="1"/>
  <c r="CG32" i="1"/>
  <c r="CE32" i="1"/>
  <c r="CC32" i="1"/>
  <c r="CC31" i="1" s="1"/>
  <c r="CA32" i="1"/>
  <c r="BY32" i="1"/>
  <c r="BW32" i="1"/>
  <c r="BU32" i="1"/>
  <c r="BU31" i="1" s="1"/>
  <c r="BS32" i="1"/>
  <c r="BQ32" i="1"/>
  <c r="BO32" i="1"/>
  <c r="BM32" i="1"/>
  <c r="BM31" i="1" s="1"/>
  <c r="BK32" i="1"/>
  <c r="BI32" i="1"/>
  <c r="BG32" i="1"/>
  <c r="BE32" i="1"/>
  <c r="BE31" i="1" s="1"/>
  <c r="BC32" i="1"/>
  <c r="BA32" i="1"/>
  <c r="AY32" i="1"/>
  <c r="AW32" i="1"/>
  <c r="AW31" i="1" s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DO32" i="1" s="1"/>
  <c r="O32" i="1"/>
  <c r="DL31" i="1"/>
  <c r="DH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N31" i="1"/>
  <c r="AM31" i="1"/>
  <c r="AL31" i="1"/>
  <c r="AJ31" i="1"/>
  <c r="AI31" i="1"/>
  <c r="AH31" i="1"/>
  <c r="AF31" i="1"/>
  <c r="AE31" i="1"/>
  <c r="AD31" i="1"/>
  <c r="AB31" i="1"/>
  <c r="AA31" i="1"/>
  <c r="Z31" i="1"/>
  <c r="X31" i="1"/>
  <c r="W31" i="1"/>
  <c r="V31" i="1"/>
  <c r="T31" i="1"/>
  <c r="S31" i="1"/>
  <c r="R31" i="1"/>
  <c r="P31" i="1"/>
  <c r="O31" i="1"/>
  <c r="N31" i="1"/>
  <c r="DM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N30" i="1"/>
  <c r="DN30" i="1" s="1"/>
  <c r="BM30" i="1"/>
  <c r="BK30" i="1"/>
  <c r="BI30" i="1"/>
  <c r="BG30" i="1"/>
  <c r="BE30" i="1"/>
  <c r="BC30" i="1"/>
  <c r="BA30" i="1"/>
  <c r="AY30" i="1"/>
  <c r="AW30" i="1"/>
  <c r="AU30" i="1"/>
  <c r="AT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DN29" i="1"/>
  <c r="DN28" i="1" s="1"/>
  <c r="DM29" i="1"/>
  <c r="DK29" i="1"/>
  <c r="DK28" i="1" s="1"/>
  <c r="DI29" i="1"/>
  <c r="DG29" i="1"/>
  <c r="DE29" i="1"/>
  <c r="DE28" i="1" s="1"/>
  <c r="DC29" i="1"/>
  <c r="DA29" i="1"/>
  <c r="CY29" i="1"/>
  <c r="CY28" i="1" s="1"/>
  <c r="CW29" i="1"/>
  <c r="CW28" i="1" s="1"/>
  <c r="CU29" i="1"/>
  <c r="CS29" i="1"/>
  <c r="CQ29" i="1"/>
  <c r="CO29" i="1"/>
  <c r="CO28" i="1" s="1"/>
  <c r="CM29" i="1"/>
  <c r="CK29" i="1"/>
  <c r="CI29" i="1"/>
  <c r="CI28" i="1" s="1"/>
  <c r="CG29" i="1"/>
  <c r="CG28" i="1" s="1"/>
  <c r="CE29" i="1"/>
  <c r="CC29" i="1"/>
  <c r="CA29" i="1"/>
  <c r="BY29" i="1"/>
  <c r="BY28" i="1" s="1"/>
  <c r="BW29" i="1"/>
  <c r="BU29" i="1"/>
  <c r="BS29" i="1"/>
  <c r="BS28" i="1" s="1"/>
  <c r="BQ29" i="1"/>
  <c r="BQ28" i="1" s="1"/>
  <c r="BO29" i="1"/>
  <c r="BM29" i="1"/>
  <c r="BK29" i="1"/>
  <c r="BI29" i="1"/>
  <c r="BI28" i="1" s="1"/>
  <c r="BG29" i="1"/>
  <c r="BE29" i="1"/>
  <c r="BC29" i="1"/>
  <c r="BA29" i="1"/>
  <c r="BA28" i="1" s="1"/>
  <c r="AY29" i="1"/>
  <c r="AW29" i="1"/>
  <c r="AU29" i="1"/>
  <c r="AS29" i="1"/>
  <c r="AS28" i="1" s="1"/>
  <c r="AQ29" i="1"/>
  <c r="AO29" i="1"/>
  <c r="AM29" i="1"/>
  <c r="AM28" i="1" s="1"/>
  <c r="AK29" i="1"/>
  <c r="AI29" i="1"/>
  <c r="AG29" i="1"/>
  <c r="AE29" i="1"/>
  <c r="AC29" i="1"/>
  <c r="AA29" i="1"/>
  <c r="Y29" i="1"/>
  <c r="W29" i="1"/>
  <c r="W28" i="1" s="1"/>
  <c r="U29" i="1"/>
  <c r="S29" i="1"/>
  <c r="Q29" i="1"/>
  <c r="O29" i="1"/>
  <c r="DM28" i="1"/>
  <c r="DL28" i="1"/>
  <c r="DH28" i="1"/>
  <c r="DG28" i="1"/>
  <c r="DF28" i="1"/>
  <c r="DD28" i="1"/>
  <c r="DC28" i="1"/>
  <c r="DB28" i="1"/>
  <c r="CZ28" i="1"/>
  <c r="CX28" i="1"/>
  <c r="CV28" i="1"/>
  <c r="CU28" i="1"/>
  <c r="CT28" i="1"/>
  <c r="CR28" i="1"/>
  <c r="CQ28" i="1"/>
  <c r="CP28" i="1"/>
  <c r="CN28" i="1"/>
  <c r="CM28" i="1"/>
  <c r="CL28" i="1"/>
  <c r="CJ28" i="1"/>
  <c r="CH28" i="1"/>
  <c r="CF28" i="1"/>
  <c r="CE28" i="1"/>
  <c r="CD28" i="1"/>
  <c r="CB28" i="1"/>
  <c r="CA28" i="1"/>
  <c r="BZ28" i="1"/>
  <c r="BX28" i="1"/>
  <c r="BW28" i="1"/>
  <c r="BV28" i="1"/>
  <c r="BT28" i="1"/>
  <c r="BR28" i="1"/>
  <c r="BP28" i="1"/>
  <c r="BL28" i="1"/>
  <c r="BJ28" i="1"/>
  <c r="BH28" i="1"/>
  <c r="BF28" i="1"/>
  <c r="BD28" i="1"/>
  <c r="BB28" i="1"/>
  <c r="AZ28" i="1"/>
  <c r="AX28" i="1"/>
  <c r="AV28" i="1"/>
  <c r="AT28" i="1"/>
  <c r="AR28" i="1"/>
  <c r="AQ28" i="1"/>
  <c r="AN28" i="1"/>
  <c r="AL28" i="1"/>
  <c r="AJ28" i="1"/>
  <c r="AI28" i="1"/>
  <c r="AH28" i="1"/>
  <c r="AF28" i="1"/>
  <c r="AE28" i="1"/>
  <c r="AD28" i="1"/>
  <c r="AB28" i="1"/>
  <c r="AA28" i="1"/>
  <c r="Z28" i="1"/>
  <c r="X28" i="1"/>
  <c r="V28" i="1"/>
  <c r="T28" i="1"/>
  <c r="S28" i="1"/>
  <c r="R28" i="1"/>
  <c r="P28" i="1"/>
  <c r="O28" i="1"/>
  <c r="N28" i="1"/>
  <c r="DM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R27" i="1"/>
  <c r="DN27" i="1" s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DM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R26" i="1"/>
  <c r="DN26" i="1" s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DN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DN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DN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R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DO23" i="1" s="1"/>
  <c r="Q23" i="1"/>
  <c r="O23" i="1"/>
  <c r="DN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DN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DO21" i="1" s="1"/>
  <c r="DN20" i="1"/>
  <c r="DM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DN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DN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DN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DO17" i="1" s="1"/>
  <c r="DN16" i="1"/>
  <c r="DM16" i="1"/>
  <c r="DK16" i="1"/>
  <c r="DI16" i="1"/>
  <c r="DG16" i="1"/>
  <c r="DE16" i="1"/>
  <c r="DC16" i="1"/>
  <c r="DA16" i="1"/>
  <c r="DA14" i="1" s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O14" i="1" s="1"/>
  <c r="AM16" i="1"/>
  <c r="AK16" i="1"/>
  <c r="AI16" i="1"/>
  <c r="AG16" i="1"/>
  <c r="AG14" i="1" s="1"/>
  <c r="AE16" i="1"/>
  <c r="AC16" i="1"/>
  <c r="AA16" i="1"/>
  <c r="Y16" i="1"/>
  <c r="Y14" i="1" s="1"/>
  <c r="W16" i="1"/>
  <c r="U16" i="1"/>
  <c r="S16" i="1"/>
  <c r="Q16" i="1"/>
  <c r="Q14" i="1" s="1"/>
  <c r="O16" i="1"/>
  <c r="DN15" i="1"/>
  <c r="DM15" i="1"/>
  <c r="DK15" i="1"/>
  <c r="DK14" i="1" s="1"/>
  <c r="DI15" i="1"/>
  <c r="DG15" i="1"/>
  <c r="DE15" i="1"/>
  <c r="DE14" i="1" s="1"/>
  <c r="DC15" i="1"/>
  <c r="DC14" i="1" s="1"/>
  <c r="DA15" i="1"/>
  <c r="CY15" i="1"/>
  <c r="CW15" i="1"/>
  <c r="CU15" i="1"/>
  <c r="CU14" i="1" s="1"/>
  <c r="CS15" i="1"/>
  <c r="CQ15" i="1"/>
  <c r="CO15" i="1"/>
  <c r="CO14" i="1" s="1"/>
  <c r="CM15" i="1"/>
  <c r="CM14" i="1" s="1"/>
  <c r="CK15" i="1"/>
  <c r="CI15" i="1"/>
  <c r="CG15" i="1"/>
  <c r="CE15" i="1"/>
  <c r="CE14" i="1" s="1"/>
  <c r="CC15" i="1"/>
  <c r="CA15" i="1"/>
  <c r="BZ15" i="1"/>
  <c r="BY15" i="1"/>
  <c r="BY14" i="1" s="1"/>
  <c r="BW15" i="1"/>
  <c r="BW14" i="1" s="1"/>
  <c r="BU15" i="1"/>
  <c r="BS15" i="1"/>
  <c r="BQ15" i="1"/>
  <c r="BQ14" i="1" s="1"/>
  <c r="BO15" i="1"/>
  <c r="BO14" i="1" s="1"/>
  <c r="BM15" i="1"/>
  <c r="BK15" i="1"/>
  <c r="BI15" i="1"/>
  <c r="BI14" i="1" s="1"/>
  <c r="BG15" i="1"/>
  <c r="BG14" i="1" s="1"/>
  <c r="BE15" i="1"/>
  <c r="BC15" i="1"/>
  <c r="BA15" i="1"/>
  <c r="BA14" i="1" s="1"/>
  <c r="AY15" i="1"/>
  <c r="AY14" i="1" s="1"/>
  <c r="AW15" i="1"/>
  <c r="AU15" i="1"/>
  <c r="AS15" i="1"/>
  <c r="AQ15" i="1"/>
  <c r="AQ14" i="1" s="1"/>
  <c r="AO15" i="1"/>
  <c r="AM15" i="1"/>
  <c r="AK15" i="1"/>
  <c r="AK14" i="1" s="1"/>
  <c r="AI15" i="1"/>
  <c r="AG15" i="1"/>
  <c r="AE15" i="1"/>
  <c r="AC15" i="1"/>
  <c r="AA15" i="1"/>
  <c r="Y15" i="1"/>
  <c r="W15" i="1"/>
  <c r="U15" i="1"/>
  <c r="U14" i="1" s="1"/>
  <c r="S15" i="1"/>
  <c r="Q15" i="1"/>
  <c r="O15" i="1"/>
  <c r="DM14" i="1"/>
  <c r="DL14" i="1"/>
  <c r="DH14" i="1"/>
  <c r="DF14" i="1"/>
  <c r="DD14" i="1"/>
  <c r="DB14" i="1"/>
  <c r="CZ14" i="1"/>
  <c r="CX14" i="1"/>
  <c r="CW14" i="1"/>
  <c r="CV14" i="1"/>
  <c r="CT14" i="1"/>
  <c r="CR14" i="1"/>
  <c r="CP14" i="1"/>
  <c r="CN14" i="1"/>
  <c r="CL14" i="1"/>
  <c r="CK14" i="1"/>
  <c r="CJ14" i="1"/>
  <c r="CH14" i="1"/>
  <c r="CG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N14" i="1"/>
  <c r="AL14" i="1"/>
  <c r="AJ14" i="1"/>
  <c r="AH14" i="1"/>
  <c r="AF14" i="1"/>
  <c r="AD14" i="1"/>
  <c r="AC14" i="1"/>
  <c r="AB14" i="1"/>
  <c r="Z14" i="1"/>
  <c r="X14" i="1"/>
  <c r="V14" i="1"/>
  <c r="T14" i="1"/>
  <c r="R14" i="1"/>
  <c r="P14" i="1"/>
  <c r="N14" i="1"/>
  <c r="DM13" i="1"/>
  <c r="DM12" i="1" s="1"/>
  <c r="DK13" i="1"/>
  <c r="DI13" i="1"/>
  <c r="DG13" i="1"/>
  <c r="DE13" i="1"/>
  <c r="DE12" i="1" s="1"/>
  <c r="DC13" i="1"/>
  <c r="DA13" i="1"/>
  <c r="CY13" i="1"/>
  <c r="CW13" i="1"/>
  <c r="CW12" i="1" s="1"/>
  <c r="CU13" i="1"/>
  <c r="CS13" i="1"/>
  <c r="CQ13" i="1"/>
  <c r="CO13" i="1"/>
  <c r="CO12" i="1" s="1"/>
  <c r="CM13" i="1"/>
  <c r="CK13" i="1"/>
  <c r="CI13" i="1"/>
  <c r="CG13" i="1"/>
  <c r="CG12" i="1" s="1"/>
  <c r="CE13" i="1"/>
  <c r="CC13" i="1"/>
  <c r="BZ13" i="1"/>
  <c r="DN13" i="1" s="1"/>
  <c r="DN12" i="1" s="1"/>
  <c r="BY13" i="1"/>
  <c r="BW13" i="1"/>
  <c r="BW12" i="1" s="1"/>
  <c r="BU13" i="1"/>
  <c r="BS13" i="1"/>
  <c r="BQ13" i="1"/>
  <c r="BQ12" i="1" s="1"/>
  <c r="BO13" i="1"/>
  <c r="BO12" i="1" s="1"/>
  <c r="BM13" i="1"/>
  <c r="BK13" i="1"/>
  <c r="BI13" i="1"/>
  <c r="BI12" i="1" s="1"/>
  <c r="BG13" i="1"/>
  <c r="BG12" i="1" s="1"/>
  <c r="BE13" i="1"/>
  <c r="BC13" i="1"/>
  <c r="BA13" i="1"/>
  <c r="AY13" i="1"/>
  <c r="AY12" i="1" s="1"/>
  <c r="AW13" i="1"/>
  <c r="AU13" i="1"/>
  <c r="AU12" i="1" s="1"/>
  <c r="AS13" i="1"/>
  <c r="AS12" i="1" s="1"/>
  <c r="AQ13" i="1"/>
  <c r="AQ12" i="1" s="1"/>
  <c r="AO13" i="1"/>
  <c r="AO12" i="1" s="1"/>
  <c r="AM13" i="1"/>
  <c r="AK13" i="1"/>
  <c r="AI13" i="1"/>
  <c r="AI12" i="1" s="1"/>
  <c r="AG13" i="1"/>
  <c r="AG12" i="1" s="1"/>
  <c r="AE13" i="1"/>
  <c r="AE12" i="1" s="1"/>
  <c r="AC13" i="1"/>
  <c r="AA13" i="1"/>
  <c r="AA12" i="1" s="1"/>
  <c r="Y13" i="1"/>
  <c r="Y12" i="1" s="1"/>
  <c r="W13" i="1"/>
  <c r="U13" i="1"/>
  <c r="U12" i="1" s="1"/>
  <c r="S13" i="1"/>
  <c r="Q13" i="1"/>
  <c r="Q12" i="1" s="1"/>
  <c r="O13" i="1"/>
  <c r="DL12" i="1"/>
  <c r="DL393" i="1" s="1"/>
  <c r="DK12" i="1"/>
  <c r="DI12" i="1"/>
  <c r="DH12" i="1"/>
  <c r="DH393" i="1" s="1"/>
  <c r="DG12" i="1"/>
  <c r="DF12" i="1"/>
  <c r="DD12" i="1"/>
  <c r="DD393" i="1" s="1"/>
  <c r="DC12" i="1"/>
  <c r="DB12" i="1"/>
  <c r="DA12" i="1"/>
  <c r="CZ12" i="1"/>
  <c r="CZ393" i="1" s="1"/>
  <c r="CY12" i="1"/>
  <c r="CX12" i="1"/>
  <c r="CV12" i="1"/>
  <c r="CV393" i="1" s="1"/>
  <c r="CU12" i="1"/>
  <c r="CT12" i="1"/>
  <c r="CS12" i="1"/>
  <c r="CR12" i="1"/>
  <c r="CR393" i="1" s="1"/>
  <c r="CQ12" i="1"/>
  <c r="CP12" i="1"/>
  <c r="CN12" i="1"/>
  <c r="CN393" i="1" s="1"/>
  <c r="CM12" i="1"/>
  <c r="CL12" i="1"/>
  <c r="CK12" i="1"/>
  <c r="CJ12" i="1"/>
  <c r="CJ393" i="1" s="1"/>
  <c r="CI12" i="1"/>
  <c r="CH12" i="1"/>
  <c r="CF12" i="1"/>
  <c r="CF393" i="1" s="1"/>
  <c r="CE12" i="1"/>
  <c r="CD12" i="1"/>
  <c r="CC12" i="1"/>
  <c r="CB12" i="1"/>
  <c r="CB393" i="1" s="1"/>
  <c r="BY12" i="1"/>
  <c r="BX12" i="1"/>
  <c r="BX393" i="1" s="1"/>
  <c r="BV12" i="1"/>
  <c r="BU12" i="1"/>
  <c r="BT12" i="1"/>
  <c r="BT393" i="1" s="1"/>
  <c r="BS12" i="1"/>
  <c r="BR12" i="1"/>
  <c r="BP12" i="1"/>
  <c r="BP393" i="1" s="1"/>
  <c r="BN12" i="1"/>
  <c r="BM12" i="1"/>
  <c r="BL12" i="1"/>
  <c r="BL393" i="1" s="1"/>
  <c r="BK12" i="1"/>
  <c r="BJ12" i="1"/>
  <c r="BH12" i="1"/>
  <c r="BH393" i="1" s="1"/>
  <c r="BF12" i="1"/>
  <c r="BE12" i="1"/>
  <c r="BD12" i="1"/>
  <c r="BD393" i="1" s="1"/>
  <c r="BC12" i="1"/>
  <c r="BB12" i="1"/>
  <c r="BA12" i="1"/>
  <c r="AZ12" i="1"/>
  <c r="AZ393" i="1" s="1"/>
  <c r="AX12" i="1"/>
  <c r="AW12" i="1"/>
  <c r="AV12" i="1"/>
  <c r="AV393" i="1" s="1"/>
  <c r="AT12" i="1"/>
  <c r="AR12" i="1"/>
  <c r="AN12" i="1"/>
  <c r="AN393" i="1" s="1"/>
  <c r="AM12" i="1"/>
  <c r="AL12" i="1"/>
  <c r="AL393" i="1" s="1"/>
  <c r="AK12" i="1"/>
  <c r="AJ12" i="1"/>
  <c r="AJ393" i="1" s="1"/>
  <c r="AH12" i="1"/>
  <c r="AH393" i="1" s="1"/>
  <c r="AF12" i="1"/>
  <c r="AF393" i="1" s="1"/>
  <c r="AD12" i="1"/>
  <c r="AD393" i="1" s="1"/>
  <c r="AC12" i="1"/>
  <c r="AB12" i="1"/>
  <c r="AB393" i="1" s="1"/>
  <c r="Z12" i="1"/>
  <c r="Z393" i="1" s="1"/>
  <c r="X12" i="1"/>
  <c r="X393" i="1" s="1"/>
  <c r="W12" i="1"/>
  <c r="V12" i="1"/>
  <c r="V393" i="1" s="1"/>
  <c r="T12" i="1"/>
  <c r="T393" i="1" s="1"/>
  <c r="S12" i="1"/>
  <c r="R12" i="1"/>
  <c r="R393" i="1" s="1"/>
  <c r="P12" i="1"/>
  <c r="O12" i="1"/>
  <c r="N12" i="1"/>
  <c r="N393" i="1" s="1"/>
  <c r="DN5" i="1"/>
  <c r="DN3" i="1"/>
  <c r="CC14" i="1" l="1"/>
  <c r="CS14" i="1"/>
  <c r="DI14" i="1"/>
  <c r="DO18" i="1"/>
  <c r="DO15" i="1"/>
  <c r="AW14" i="1"/>
  <c r="BE14" i="1"/>
  <c r="BM14" i="1"/>
  <c r="BU14" i="1"/>
  <c r="CA14" i="1"/>
  <c r="CI14" i="1"/>
  <c r="CQ14" i="1"/>
  <c r="CY14" i="1"/>
  <c r="DG14" i="1"/>
  <c r="S14" i="1"/>
  <c r="AA14" i="1"/>
  <c r="AI14" i="1"/>
  <c r="DO19" i="1"/>
  <c r="DO25" i="1"/>
  <c r="DO27" i="1"/>
  <c r="Q28" i="1"/>
  <c r="Y28" i="1"/>
  <c r="AG28" i="1"/>
  <c r="AO28" i="1"/>
  <c r="AW28" i="1"/>
  <c r="BE28" i="1"/>
  <c r="BM28" i="1"/>
  <c r="BU28" i="1"/>
  <c r="CC28" i="1"/>
  <c r="CK28" i="1"/>
  <c r="CS28" i="1"/>
  <c r="DA28" i="1"/>
  <c r="DI28" i="1"/>
  <c r="AQ31" i="1"/>
  <c r="AY31" i="1"/>
  <c r="BG31" i="1"/>
  <c r="BW31" i="1"/>
  <c r="CE31" i="1"/>
  <c r="CM31" i="1"/>
  <c r="CU31" i="1"/>
  <c r="DC31" i="1"/>
  <c r="DO33" i="1"/>
  <c r="AQ38" i="1"/>
  <c r="O14" i="1"/>
  <c r="W14" i="1"/>
  <c r="AE14" i="1"/>
  <c r="AM14" i="1"/>
  <c r="AU14" i="1"/>
  <c r="BC14" i="1"/>
  <c r="BK14" i="1"/>
  <c r="BS14" i="1"/>
  <c r="DO20" i="1"/>
  <c r="AU28" i="1"/>
  <c r="BC28" i="1"/>
  <c r="BK28" i="1"/>
  <c r="AS31" i="1"/>
  <c r="BA31" i="1"/>
  <c r="BI31" i="1"/>
  <c r="BQ31" i="1"/>
  <c r="BY31" i="1"/>
  <c r="CG31" i="1"/>
  <c r="CO31" i="1"/>
  <c r="CW31" i="1"/>
  <c r="DE31" i="1"/>
  <c r="DM31" i="1"/>
  <c r="DO34" i="1"/>
  <c r="DO40" i="1"/>
  <c r="AW38" i="1"/>
  <c r="BE38" i="1"/>
  <c r="BM38" i="1"/>
  <c r="BU38" i="1"/>
  <c r="CC38" i="1"/>
  <c r="CK38" i="1"/>
  <c r="CS38" i="1"/>
  <c r="DA38" i="1"/>
  <c r="DI38" i="1"/>
  <c r="W44" i="1"/>
  <c r="AM44" i="1"/>
  <c r="DO22" i="1"/>
  <c r="DO24" i="1"/>
  <c r="AC28" i="1"/>
  <c r="AK28" i="1"/>
  <c r="AY28" i="1"/>
  <c r="BG28" i="1"/>
  <c r="DO36" i="1"/>
  <c r="U50" i="1"/>
  <c r="AC50" i="1"/>
  <c r="AK50" i="1"/>
  <c r="AS50" i="1"/>
  <c r="BA50" i="1"/>
  <c r="BI50" i="1"/>
  <c r="BQ50" i="1"/>
  <c r="BY50" i="1"/>
  <c r="CG50" i="1"/>
  <c r="CO50" i="1"/>
  <c r="CW50" i="1"/>
  <c r="DE50" i="1"/>
  <c r="AQ54" i="1"/>
  <c r="AY54" i="1"/>
  <c r="BG54" i="1"/>
  <c r="BO54" i="1"/>
  <c r="BW54" i="1"/>
  <c r="AS54" i="1"/>
  <c r="BA54" i="1"/>
  <c r="BI54" i="1"/>
  <c r="BQ54" i="1"/>
  <c r="S54" i="1"/>
  <c r="AI54" i="1"/>
  <c r="S65" i="1"/>
  <c r="AA65" i="1"/>
  <c r="AI65" i="1"/>
  <c r="AQ65" i="1"/>
  <c r="AY65" i="1"/>
  <c r="BG65" i="1"/>
  <c r="BO65" i="1"/>
  <c r="BW65" i="1"/>
  <c r="CE65" i="1"/>
  <c r="CM65" i="1"/>
  <c r="CU65" i="1"/>
  <c r="DC65" i="1"/>
  <c r="DK65" i="1"/>
  <c r="DO74" i="1"/>
  <c r="W73" i="1"/>
  <c r="AE73" i="1"/>
  <c r="AM73" i="1"/>
  <c r="DO77" i="1"/>
  <c r="S78" i="1"/>
  <c r="AA78" i="1"/>
  <c r="AI78" i="1"/>
  <c r="DO80" i="1"/>
  <c r="AW78" i="1"/>
  <c r="BE78" i="1"/>
  <c r="BM78" i="1"/>
  <c r="BU78" i="1"/>
  <c r="CC78" i="1"/>
  <c r="CK78" i="1"/>
  <c r="CS78" i="1"/>
  <c r="DA78" i="1"/>
  <c r="DI78" i="1"/>
  <c r="DO81" i="1"/>
  <c r="BO50" i="1"/>
  <c r="BW50" i="1"/>
  <c r="CE50" i="1"/>
  <c r="CM50" i="1"/>
  <c r="CU50" i="1"/>
  <c r="DC50" i="1"/>
  <c r="DK50" i="1"/>
  <c r="DO52" i="1"/>
  <c r="Y50" i="1"/>
  <c r="AO50" i="1"/>
  <c r="AW50" i="1"/>
  <c r="BE50" i="1"/>
  <c r="BM50" i="1"/>
  <c r="BU50" i="1"/>
  <c r="CC50" i="1"/>
  <c r="CK50" i="1"/>
  <c r="CS50" i="1"/>
  <c r="DA50" i="1"/>
  <c r="DI50" i="1"/>
  <c r="DO57" i="1"/>
  <c r="AW54" i="1"/>
  <c r="BE54" i="1"/>
  <c r="BM54" i="1"/>
  <c r="BU54" i="1"/>
  <c r="CK54" i="1"/>
  <c r="DA54" i="1"/>
  <c r="DO62" i="1"/>
  <c r="DO68" i="1"/>
  <c r="DO69" i="1"/>
  <c r="DO72" i="1"/>
  <c r="AS78" i="1"/>
  <c r="BA78" i="1"/>
  <c r="BI78" i="1"/>
  <c r="BQ78" i="1"/>
  <c r="BY78" i="1"/>
  <c r="CG78" i="1"/>
  <c r="CO78" i="1"/>
  <c r="CW78" i="1"/>
  <c r="DE78" i="1"/>
  <c r="DM78" i="1"/>
  <c r="DK78" i="1"/>
  <c r="DO90" i="1"/>
  <c r="S100" i="1"/>
  <c r="AA100" i="1"/>
  <c r="AI100" i="1"/>
  <c r="AQ100" i="1"/>
  <c r="AY100" i="1"/>
  <c r="BG100" i="1"/>
  <c r="BO100" i="1"/>
  <c r="BW100" i="1"/>
  <c r="CE100" i="1"/>
  <c r="CM100" i="1"/>
  <c r="CU100" i="1"/>
  <c r="DC100" i="1"/>
  <c r="DO102" i="1"/>
  <c r="AW100" i="1"/>
  <c r="BE100" i="1"/>
  <c r="BM100" i="1"/>
  <c r="BU100" i="1"/>
  <c r="CC100" i="1"/>
  <c r="CK100" i="1"/>
  <c r="CS100" i="1"/>
  <c r="DA100" i="1"/>
  <c r="DI100" i="1"/>
  <c r="DO105" i="1"/>
  <c r="Y104" i="1"/>
  <c r="AG104" i="1"/>
  <c r="AO104" i="1"/>
  <c r="AW104" i="1"/>
  <c r="BE104" i="1"/>
  <c r="BM104" i="1"/>
  <c r="BU104" i="1"/>
  <c r="CC104" i="1"/>
  <c r="CK104" i="1"/>
  <c r="CS104" i="1"/>
  <c r="DA104" i="1"/>
  <c r="DI104" i="1"/>
  <c r="DO115" i="1"/>
  <c r="DO119" i="1"/>
  <c r="AS121" i="1"/>
  <c r="BA121" i="1"/>
  <c r="BI121" i="1"/>
  <c r="BQ121" i="1"/>
  <c r="BY121" i="1"/>
  <c r="CG121" i="1"/>
  <c r="CO121" i="1"/>
  <c r="CW121" i="1"/>
  <c r="DE121" i="1"/>
  <c r="DM121" i="1"/>
  <c r="DO128" i="1"/>
  <c r="DO132" i="1"/>
  <c r="AS134" i="1"/>
  <c r="BA134" i="1"/>
  <c r="BI134" i="1"/>
  <c r="BQ134" i="1"/>
  <c r="BY134" i="1"/>
  <c r="CG134" i="1"/>
  <c r="CO134" i="1"/>
  <c r="CW134" i="1"/>
  <c r="DE134" i="1"/>
  <c r="DM134" i="1"/>
  <c r="DK134" i="1"/>
  <c r="S142" i="1"/>
  <c r="AA142" i="1"/>
  <c r="AI142" i="1"/>
  <c r="AQ142" i="1"/>
  <c r="AY142" i="1"/>
  <c r="BG142" i="1"/>
  <c r="BO142" i="1"/>
  <c r="BW142" i="1"/>
  <c r="CE142" i="1"/>
  <c r="CM142" i="1"/>
  <c r="CU142" i="1"/>
  <c r="DC142" i="1"/>
  <c r="DK142" i="1"/>
  <c r="AS146" i="1"/>
  <c r="BA146" i="1"/>
  <c r="BI146" i="1"/>
  <c r="BQ146" i="1"/>
  <c r="BY146" i="1"/>
  <c r="CG146" i="1"/>
  <c r="CO146" i="1"/>
  <c r="CW146" i="1"/>
  <c r="DO86" i="1"/>
  <c r="DO87" i="1"/>
  <c r="DO91" i="1"/>
  <c r="AW92" i="1"/>
  <c r="BE92" i="1"/>
  <c r="BM92" i="1"/>
  <c r="BU92" i="1"/>
  <c r="CC92" i="1"/>
  <c r="DO95" i="1"/>
  <c r="U92" i="1"/>
  <c r="AC92" i="1"/>
  <c r="AK92" i="1"/>
  <c r="DO97" i="1"/>
  <c r="Q100" i="1"/>
  <c r="DO103" i="1"/>
  <c r="DO100" i="1" s="1"/>
  <c r="DO106" i="1"/>
  <c r="CQ104" i="1"/>
  <c r="CY104" i="1"/>
  <c r="DG104" i="1"/>
  <c r="DO111" i="1"/>
  <c r="DO117" i="1"/>
  <c r="Q121" i="1"/>
  <c r="DO135" i="1"/>
  <c r="W134" i="1"/>
  <c r="AE134" i="1"/>
  <c r="AM134" i="1"/>
  <c r="DO138" i="1"/>
  <c r="DO139" i="1"/>
  <c r="DO56" i="1"/>
  <c r="W54" i="1"/>
  <c r="AE54" i="1"/>
  <c r="AM54" i="1"/>
  <c r="AU54" i="1"/>
  <c r="BC54" i="1"/>
  <c r="BK54" i="1"/>
  <c r="BS54" i="1"/>
  <c r="CA54" i="1"/>
  <c r="CI54" i="1"/>
  <c r="CQ54" i="1"/>
  <c r="CY54" i="1"/>
  <c r="DG54" i="1"/>
  <c r="DO60" i="1"/>
  <c r="DO64" i="1"/>
  <c r="DO66" i="1"/>
  <c r="Y65" i="1"/>
  <c r="AG65" i="1"/>
  <c r="AO65" i="1"/>
  <c r="O65" i="1"/>
  <c r="W65" i="1"/>
  <c r="AE65" i="1"/>
  <c r="AM65" i="1"/>
  <c r="AU65" i="1"/>
  <c r="BC65" i="1"/>
  <c r="BK65" i="1"/>
  <c r="BS65" i="1"/>
  <c r="CA65" i="1"/>
  <c r="CI65" i="1"/>
  <c r="CQ65" i="1"/>
  <c r="CY65" i="1"/>
  <c r="DG65" i="1"/>
  <c r="DO70" i="1"/>
  <c r="DO71" i="1"/>
  <c r="Q73" i="1"/>
  <c r="AS73" i="1"/>
  <c r="BA73" i="1"/>
  <c r="BI73" i="1"/>
  <c r="BQ73" i="1"/>
  <c r="BY73" i="1"/>
  <c r="CG73" i="1"/>
  <c r="CO73" i="1"/>
  <c r="CW73" i="1"/>
  <c r="DE73" i="1"/>
  <c r="DM73" i="1"/>
  <c r="DK73" i="1"/>
  <c r="O92" i="1"/>
  <c r="DO93" i="1"/>
  <c r="AS92" i="1"/>
  <c r="BA92" i="1"/>
  <c r="BI92" i="1"/>
  <c r="BQ92" i="1"/>
  <c r="BY92" i="1"/>
  <c r="CG92" i="1"/>
  <c r="CO92" i="1"/>
  <c r="CW92" i="1"/>
  <c r="DE92" i="1"/>
  <c r="AQ92" i="1"/>
  <c r="AY92" i="1"/>
  <c r="BG92" i="1"/>
  <c r="BO92" i="1"/>
  <c r="BW92" i="1"/>
  <c r="CE92" i="1"/>
  <c r="CM92" i="1"/>
  <c r="CU92" i="1"/>
  <c r="DC92" i="1"/>
  <c r="DK92" i="1"/>
  <c r="DO96" i="1"/>
  <c r="DO98" i="1"/>
  <c r="BA104" i="1"/>
  <c r="BI104" i="1"/>
  <c r="BQ104" i="1"/>
  <c r="BY104" i="1"/>
  <c r="CG104" i="1"/>
  <c r="CO104" i="1"/>
  <c r="CW104" i="1"/>
  <c r="DE104" i="1"/>
  <c r="DK104" i="1"/>
  <c r="DO107" i="1"/>
  <c r="DO108" i="1"/>
  <c r="DO116" i="1"/>
  <c r="DO122" i="1"/>
  <c r="O121" i="1"/>
  <c r="W121" i="1"/>
  <c r="AE121" i="1"/>
  <c r="AM121" i="1"/>
  <c r="AU121" i="1"/>
  <c r="BC121" i="1"/>
  <c r="BK121" i="1"/>
  <c r="BS121" i="1"/>
  <c r="CA121" i="1"/>
  <c r="CI121" i="1"/>
  <c r="CQ121" i="1"/>
  <c r="CY121" i="1"/>
  <c r="DG121" i="1"/>
  <c r="DO125" i="1"/>
  <c r="DO126" i="1"/>
  <c r="DO130" i="1"/>
  <c r="DO133" i="1"/>
  <c r="U142" i="1"/>
  <c r="AC142" i="1"/>
  <c r="AK142" i="1"/>
  <c r="DO145" i="1"/>
  <c r="DO147" i="1"/>
  <c r="O146" i="1"/>
  <c r="W146" i="1"/>
  <c r="AE146" i="1"/>
  <c r="AM146" i="1"/>
  <c r="AU146" i="1"/>
  <c r="BC146" i="1"/>
  <c r="BK146" i="1"/>
  <c r="BS146" i="1"/>
  <c r="CA146" i="1"/>
  <c r="CI146" i="1"/>
  <c r="CQ146" i="1"/>
  <c r="CY146" i="1"/>
  <c r="DG146" i="1"/>
  <c r="DO151" i="1"/>
  <c r="DO155" i="1"/>
  <c r="DO159" i="1"/>
  <c r="DO160" i="1"/>
  <c r="DO200" i="1"/>
  <c r="U204" i="1"/>
  <c r="AC204" i="1"/>
  <c r="AK204" i="1"/>
  <c r="AU204" i="1"/>
  <c r="BC204" i="1"/>
  <c r="BK204" i="1"/>
  <c r="BS204" i="1"/>
  <c r="CA204" i="1"/>
  <c r="CI204" i="1"/>
  <c r="CQ204" i="1"/>
  <c r="DG204" i="1"/>
  <c r="AS213" i="1"/>
  <c r="BA213" i="1"/>
  <c r="BI213" i="1"/>
  <c r="BQ213" i="1"/>
  <c r="BY213" i="1"/>
  <c r="CG213" i="1"/>
  <c r="CO213" i="1"/>
  <c r="CW213" i="1"/>
  <c r="DE213" i="1"/>
  <c r="DM213" i="1"/>
  <c r="DO216" i="1"/>
  <c r="DO219" i="1"/>
  <c r="DO223" i="1"/>
  <c r="BS225" i="1"/>
  <c r="CA225" i="1"/>
  <c r="CI225" i="1"/>
  <c r="CQ225" i="1"/>
  <c r="CY225" i="1"/>
  <c r="DG225" i="1"/>
  <c r="AS260" i="1"/>
  <c r="BI260" i="1"/>
  <c r="BY260" i="1"/>
  <c r="CO260" i="1"/>
  <c r="DE260" i="1"/>
  <c r="DO263" i="1"/>
  <c r="DO264" i="1"/>
  <c r="DO148" i="1"/>
  <c r="AW146" i="1"/>
  <c r="BE146" i="1"/>
  <c r="BM146" i="1"/>
  <c r="BU146" i="1"/>
  <c r="CC146" i="1"/>
  <c r="CK146" i="1"/>
  <c r="CS146" i="1"/>
  <c r="DA146" i="1"/>
  <c r="DI146" i="1"/>
  <c r="DO152" i="1"/>
  <c r="DO156" i="1"/>
  <c r="DO163" i="1"/>
  <c r="DO164" i="1"/>
  <c r="DO167" i="1"/>
  <c r="DO168" i="1"/>
  <c r="DO171" i="1"/>
  <c r="DO172" i="1"/>
  <c r="DO175" i="1"/>
  <c r="DO176" i="1"/>
  <c r="DO179" i="1"/>
  <c r="DO180" i="1"/>
  <c r="DO183" i="1"/>
  <c r="DO184" i="1"/>
  <c r="DO187" i="1"/>
  <c r="DO188" i="1"/>
  <c r="DO191" i="1"/>
  <c r="DO192" i="1"/>
  <c r="BS193" i="1"/>
  <c r="CA193" i="1"/>
  <c r="CI193" i="1"/>
  <c r="CQ193" i="1"/>
  <c r="CY193" i="1"/>
  <c r="DG193" i="1"/>
  <c r="DO201" i="1"/>
  <c r="DO205" i="1"/>
  <c r="Y204" i="1"/>
  <c r="AG204" i="1"/>
  <c r="AO204" i="1"/>
  <c r="AW204" i="1"/>
  <c r="BE204" i="1"/>
  <c r="BM204" i="1"/>
  <c r="BU204" i="1"/>
  <c r="CC204" i="1"/>
  <c r="CK204" i="1"/>
  <c r="CS204" i="1"/>
  <c r="DA204" i="1"/>
  <c r="DI204" i="1"/>
  <c r="DO217" i="1"/>
  <c r="O218" i="1"/>
  <c r="W218" i="1"/>
  <c r="AE218" i="1"/>
  <c r="AM218" i="1"/>
  <c r="AU218" i="1"/>
  <c r="BC218" i="1"/>
  <c r="BK218" i="1"/>
  <c r="BS218" i="1"/>
  <c r="CA218" i="1"/>
  <c r="CI218" i="1"/>
  <c r="CQ218" i="1"/>
  <c r="CY218" i="1"/>
  <c r="DG218" i="1"/>
  <c r="DO224" i="1"/>
  <c r="U230" i="1"/>
  <c r="AC230" i="1"/>
  <c r="AK230" i="1"/>
  <c r="CM230" i="1"/>
  <c r="DO247" i="1"/>
  <c r="DO253" i="1"/>
  <c r="DE146" i="1"/>
  <c r="DM146" i="1"/>
  <c r="DO149" i="1"/>
  <c r="DO153" i="1"/>
  <c r="DO157" i="1"/>
  <c r="AQ193" i="1"/>
  <c r="AY193" i="1"/>
  <c r="BG193" i="1"/>
  <c r="BO193" i="1"/>
  <c r="BW193" i="1"/>
  <c r="CE193" i="1"/>
  <c r="CM193" i="1"/>
  <c r="CU193" i="1"/>
  <c r="DC193" i="1"/>
  <c r="DO195" i="1"/>
  <c r="Y193" i="1"/>
  <c r="AG193" i="1"/>
  <c r="AO193" i="1"/>
  <c r="DI193" i="1"/>
  <c r="W193" i="1"/>
  <c r="AE193" i="1"/>
  <c r="AM193" i="1"/>
  <c r="DO202" i="1"/>
  <c r="DO206" i="1"/>
  <c r="Q213" i="1"/>
  <c r="DO214" i="1"/>
  <c r="AW213" i="1"/>
  <c r="BE213" i="1"/>
  <c r="BM213" i="1"/>
  <c r="BU213" i="1"/>
  <c r="CC213" i="1"/>
  <c r="CK213" i="1"/>
  <c r="CS213" i="1"/>
  <c r="DA213" i="1"/>
  <c r="DI213" i="1"/>
  <c r="AU213" i="1"/>
  <c r="BC213" i="1"/>
  <c r="BK213" i="1"/>
  <c r="BS213" i="1"/>
  <c r="CA213" i="1"/>
  <c r="CI213" i="1"/>
  <c r="CQ213" i="1"/>
  <c r="CY213" i="1"/>
  <c r="DG213" i="1"/>
  <c r="S218" i="1"/>
  <c r="AA218" i="1"/>
  <c r="AI218" i="1"/>
  <c r="AQ218" i="1"/>
  <c r="AY218" i="1"/>
  <c r="S225" i="1"/>
  <c r="AA225" i="1"/>
  <c r="AI225" i="1"/>
  <c r="AQ225" i="1"/>
  <c r="AY225" i="1"/>
  <c r="BG225" i="1"/>
  <c r="W230" i="1"/>
  <c r="S230" i="1"/>
  <c r="AA230" i="1"/>
  <c r="AI230" i="1"/>
  <c r="AY230" i="1"/>
  <c r="DO244" i="1"/>
  <c r="DO243" i="1" s="1"/>
  <c r="O243" i="1"/>
  <c r="AW260" i="1"/>
  <c r="BM260" i="1"/>
  <c r="CC260" i="1"/>
  <c r="CS260" i="1"/>
  <c r="DI260" i="1"/>
  <c r="O260" i="1"/>
  <c r="AE260" i="1"/>
  <c r="AQ204" i="1"/>
  <c r="AY204" i="1"/>
  <c r="BG204" i="1"/>
  <c r="BO204" i="1"/>
  <c r="BW204" i="1"/>
  <c r="CE204" i="1"/>
  <c r="CM204" i="1"/>
  <c r="CU204" i="1"/>
  <c r="DC204" i="1"/>
  <c r="DK204" i="1"/>
  <c r="DM218" i="1"/>
  <c r="AS218" i="1"/>
  <c r="BA225" i="1"/>
  <c r="BI225" i="1"/>
  <c r="BQ225" i="1"/>
  <c r="BY225" i="1"/>
  <c r="CG225" i="1"/>
  <c r="CO225" i="1"/>
  <c r="CW225" i="1"/>
  <c r="DE225" i="1"/>
  <c r="DM280" i="1"/>
  <c r="DO269" i="1"/>
  <c r="DO271" i="1"/>
  <c r="BO280" i="1"/>
  <c r="BW280" i="1"/>
  <c r="O280" i="1"/>
  <c r="W280" i="1"/>
  <c r="AE280" i="1"/>
  <c r="AM280" i="1"/>
  <c r="AU280" i="1"/>
  <c r="BC280" i="1"/>
  <c r="BK280" i="1"/>
  <c r="DO285" i="1"/>
  <c r="DO286" i="1"/>
  <c r="DO287" i="1"/>
  <c r="DO297" i="1"/>
  <c r="Y296" i="1"/>
  <c r="AG296" i="1"/>
  <c r="AO296" i="1"/>
  <c r="DO299" i="1"/>
  <c r="BC296" i="1"/>
  <c r="BK296" i="1"/>
  <c r="DO303" i="1"/>
  <c r="DO309" i="1"/>
  <c r="DO310" i="1"/>
  <c r="DO313" i="1"/>
  <c r="Q316" i="1"/>
  <c r="CW316" i="1"/>
  <c r="DM335" i="1"/>
  <c r="BG218" i="1"/>
  <c r="BO218" i="1"/>
  <c r="BW218" i="1"/>
  <c r="CE218" i="1"/>
  <c r="CM218" i="1"/>
  <c r="CU218" i="1"/>
  <c r="DC218" i="1"/>
  <c r="DK218" i="1"/>
  <c r="DO221" i="1"/>
  <c r="DO229" i="1"/>
  <c r="AG225" i="1"/>
  <c r="AW225" i="1"/>
  <c r="BE225" i="1"/>
  <c r="BM225" i="1"/>
  <c r="BU225" i="1"/>
  <c r="CC225" i="1"/>
  <c r="CK225" i="1"/>
  <c r="CS225" i="1"/>
  <c r="DA225" i="1"/>
  <c r="DI225" i="1"/>
  <c r="DO232" i="1"/>
  <c r="Y230" i="1"/>
  <c r="AG230" i="1"/>
  <c r="AO230" i="1"/>
  <c r="S245" i="1"/>
  <c r="AA245" i="1"/>
  <c r="AI245" i="1"/>
  <c r="AQ245" i="1"/>
  <c r="AY245" i="1"/>
  <c r="BG245" i="1"/>
  <c r="BW245" i="1"/>
  <c r="CE245" i="1"/>
  <c r="CM245" i="1"/>
  <c r="CU245" i="1"/>
  <c r="DC245" i="1"/>
  <c r="U260" i="1"/>
  <c r="AC260" i="1"/>
  <c r="AK260" i="1"/>
  <c r="DO267" i="1"/>
  <c r="W266" i="1"/>
  <c r="AE266" i="1"/>
  <c r="AM266" i="1"/>
  <c r="DO276" i="1"/>
  <c r="DO282" i="1"/>
  <c r="DO291" i="1"/>
  <c r="AQ296" i="1"/>
  <c r="AY296" i="1"/>
  <c r="BG296" i="1"/>
  <c r="BW296" i="1"/>
  <c r="CE296" i="1"/>
  <c r="CM296" i="1"/>
  <c r="CU296" i="1"/>
  <c r="DC296" i="1"/>
  <c r="DK296" i="1"/>
  <c r="DO300" i="1"/>
  <c r="BS296" i="1"/>
  <c r="CA296" i="1"/>
  <c r="CI296" i="1"/>
  <c r="CQ296" i="1"/>
  <c r="CY296" i="1"/>
  <c r="DG296" i="1"/>
  <c r="DO304" i="1"/>
  <c r="DO307" i="1"/>
  <c r="AU316" i="1"/>
  <c r="BK316" i="1"/>
  <c r="BS316" i="1"/>
  <c r="AK316" i="1"/>
  <c r="AS316" i="1"/>
  <c r="AS230" i="1"/>
  <c r="BA230" i="1"/>
  <c r="BI230" i="1"/>
  <c r="BQ230" i="1"/>
  <c r="BY230" i="1"/>
  <c r="CG230" i="1"/>
  <c r="CO230" i="1"/>
  <c r="CW230" i="1"/>
  <c r="DE230" i="1"/>
  <c r="DM230" i="1"/>
  <c r="BS230" i="1"/>
  <c r="CI230" i="1"/>
  <c r="CY230" i="1"/>
  <c r="DO236" i="1"/>
  <c r="DO237" i="1"/>
  <c r="AE230" i="1"/>
  <c r="AM230" i="1"/>
  <c r="AU230" i="1"/>
  <c r="BC230" i="1"/>
  <c r="BK230" i="1"/>
  <c r="CA230" i="1"/>
  <c r="CQ230" i="1"/>
  <c r="DG230" i="1"/>
  <c r="DM245" i="1"/>
  <c r="DO249" i="1"/>
  <c r="DO254" i="1"/>
  <c r="DO261" i="1"/>
  <c r="Y260" i="1"/>
  <c r="AG260" i="1"/>
  <c r="AO260" i="1"/>
  <c r="DO262" i="1"/>
  <c r="AU260" i="1"/>
  <c r="BC260" i="1"/>
  <c r="BK260" i="1"/>
  <c r="BS260" i="1"/>
  <c r="CA260" i="1"/>
  <c r="CI260" i="1"/>
  <c r="CQ260" i="1"/>
  <c r="CY260" i="1"/>
  <c r="DG260" i="1"/>
  <c r="DO275" i="1"/>
  <c r="DO277" i="1"/>
  <c r="BS280" i="1"/>
  <c r="CE280" i="1"/>
  <c r="CM280" i="1"/>
  <c r="CU280" i="1"/>
  <c r="DC280" i="1"/>
  <c r="DO288" i="1"/>
  <c r="DO292" i="1"/>
  <c r="DO311" i="1"/>
  <c r="DO349" i="1"/>
  <c r="Q350" i="1"/>
  <c r="Y350" i="1"/>
  <c r="AG350" i="1"/>
  <c r="AO350" i="1"/>
  <c r="BQ350" i="1"/>
  <c r="BY350" i="1"/>
  <c r="CG350" i="1"/>
  <c r="CO350" i="1"/>
  <c r="CW350" i="1"/>
  <c r="DE350" i="1"/>
  <c r="DM350" i="1"/>
  <c r="DO355" i="1"/>
  <c r="DO356" i="1"/>
  <c r="DO359" i="1"/>
  <c r="DO362" i="1"/>
  <c r="AW360" i="1"/>
  <c r="BE360" i="1"/>
  <c r="BM360" i="1"/>
  <c r="BU360" i="1"/>
  <c r="CC360" i="1"/>
  <c r="CK360" i="1"/>
  <c r="CS360" i="1"/>
  <c r="DA360" i="1"/>
  <c r="DI360" i="1"/>
  <c r="AY360" i="1"/>
  <c r="BG360" i="1"/>
  <c r="BO360" i="1"/>
  <c r="BW360" i="1"/>
  <c r="CE360" i="1"/>
  <c r="CM360" i="1"/>
  <c r="CU360" i="1"/>
  <c r="DC360" i="1"/>
  <c r="DO368" i="1"/>
  <c r="DO373" i="1"/>
  <c r="AA372" i="1"/>
  <c r="AI372" i="1"/>
  <c r="AQ372" i="1"/>
  <c r="AY372" i="1"/>
  <c r="BG372" i="1"/>
  <c r="BO372" i="1"/>
  <c r="BW372" i="1"/>
  <c r="CE372" i="1"/>
  <c r="CM372" i="1"/>
  <c r="CU372" i="1"/>
  <c r="DC372" i="1"/>
  <c r="DK372" i="1"/>
  <c r="DO375" i="1"/>
  <c r="DO379" i="1"/>
  <c r="DO385" i="1"/>
  <c r="DO387" i="1"/>
  <c r="O391" i="1"/>
  <c r="DO312" i="1"/>
  <c r="S316" i="1"/>
  <c r="AA316" i="1"/>
  <c r="AI316" i="1"/>
  <c r="BW316" i="1"/>
  <c r="CE316" i="1"/>
  <c r="CM316" i="1"/>
  <c r="CU316" i="1"/>
  <c r="DC316" i="1"/>
  <c r="DK316" i="1"/>
  <c r="DO322" i="1"/>
  <c r="DO336" i="1"/>
  <c r="DO338" i="1"/>
  <c r="W335" i="1"/>
  <c r="AE335" i="1"/>
  <c r="AM335" i="1"/>
  <c r="AU335" i="1"/>
  <c r="BC335" i="1"/>
  <c r="BK335" i="1"/>
  <c r="Q344" i="1"/>
  <c r="Y344" i="1"/>
  <c r="AG344" i="1"/>
  <c r="AO344" i="1"/>
  <c r="BK344" i="1"/>
  <c r="BS344" i="1"/>
  <c r="CA344" i="1"/>
  <c r="CI344" i="1"/>
  <c r="CQ344" i="1"/>
  <c r="CY344" i="1"/>
  <c r="DG344" i="1"/>
  <c r="DO351" i="1"/>
  <c r="W350" i="1"/>
  <c r="AE350" i="1"/>
  <c r="AM350" i="1"/>
  <c r="U350" i="1"/>
  <c r="AC350" i="1"/>
  <c r="AK350" i="1"/>
  <c r="AS350" i="1"/>
  <c r="BA350" i="1"/>
  <c r="BA393" i="1" s="1"/>
  <c r="BI350" i="1"/>
  <c r="DO364" i="1"/>
  <c r="S360" i="1"/>
  <c r="AA360" i="1"/>
  <c r="AI360" i="1"/>
  <c r="AQ360" i="1"/>
  <c r="DO369" i="1"/>
  <c r="DO374" i="1"/>
  <c r="DO376" i="1"/>
  <c r="DO380" i="1"/>
  <c r="DO319" i="1"/>
  <c r="DO320" i="1"/>
  <c r="Q335" i="1"/>
  <c r="Y335" i="1"/>
  <c r="AG335" i="1"/>
  <c r="AO335" i="1"/>
  <c r="DO337" i="1"/>
  <c r="U335" i="1"/>
  <c r="AC335" i="1"/>
  <c r="AK335" i="1"/>
  <c r="BS335" i="1"/>
  <c r="CA335" i="1"/>
  <c r="CI335" i="1"/>
  <c r="CQ335" i="1"/>
  <c r="CY335" i="1"/>
  <c r="DG335" i="1"/>
  <c r="DO343" i="1"/>
  <c r="S344" i="1"/>
  <c r="AA344" i="1"/>
  <c r="AI344" i="1"/>
  <c r="AQ344" i="1"/>
  <c r="AY344" i="1"/>
  <c r="AY393" i="1" s="1"/>
  <c r="BG344" i="1"/>
  <c r="BO344" i="1"/>
  <c r="BW344" i="1"/>
  <c r="CE344" i="1"/>
  <c r="CM344" i="1"/>
  <c r="CU344" i="1"/>
  <c r="DC344" i="1"/>
  <c r="DK344" i="1"/>
  <c r="DO347" i="1"/>
  <c r="DO352" i="1"/>
  <c r="DO353" i="1"/>
  <c r="AW350" i="1"/>
  <c r="BE350" i="1"/>
  <c r="BM350" i="1"/>
  <c r="BU350" i="1"/>
  <c r="CC350" i="1"/>
  <c r="CK350" i="1"/>
  <c r="CS350" i="1"/>
  <c r="DA350" i="1"/>
  <c r="DI350" i="1"/>
  <c r="DO354" i="1"/>
  <c r="DO357" i="1"/>
  <c r="DO358" i="1"/>
  <c r="Q360" i="1"/>
  <c r="AU360" i="1"/>
  <c r="BC360" i="1"/>
  <c r="BK360" i="1"/>
  <c r="BS360" i="1"/>
  <c r="CA360" i="1"/>
  <c r="CI360" i="1"/>
  <c r="CI393" i="1" s="1"/>
  <c r="CQ360" i="1"/>
  <c r="CY360" i="1"/>
  <c r="DG360" i="1"/>
  <c r="DO370" i="1"/>
  <c r="U372" i="1"/>
  <c r="AC372" i="1"/>
  <c r="AK372" i="1"/>
  <c r="DO377" i="1"/>
  <c r="DO381" i="1"/>
  <c r="DO389" i="1"/>
  <c r="BA316" i="1"/>
  <c r="BI316" i="1"/>
  <c r="BQ316" i="1"/>
  <c r="BY316" i="1"/>
  <c r="CO316" i="1"/>
  <c r="DE316" i="1"/>
  <c r="DE393" i="1" s="1"/>
  <c r="DO325" i="1"/>
  <c r="DO332" i="1"/>
  <c r="S335" i="1"/>
  <c r="AA335" i="1"/>
  <c r="AA393" i="1" s="1"/>
  <c r="AI335" i="1"/>
  <c r="AI393" i="1" s="1"/>
  <c r="AQ335" i="1"/>
  <c r="AY335" i="1"/>
  <c r="BG335" i="1"/>
  <c r="BO335" i="1"/>
  <c r="BW335" i="1"/>
  <c r="CE335" i="1"/>
  <c r="CM335" i="1"/>
  <c r="CU335" i="1"/>
  <c r="DC335" i="1"/>
  <c r="DK335" i="1"/>
  <c r="O360" i="1"/>
  <c r="W360" i="1"/>
  <c r="AE360" i="1"/>
  <c r="AM360" i="1"/>
  <c r="DO386" i="1"/>
  <c r="DO390" i="1"/>
  <c r="DN14" i="1"/>
  <c r="BO31" i="1"/>
  <c r="DO37" i="1"/>
  <c r="DO31" i="1" s="1"/>
  <c r="AQ393" i="1"/>
  <c r="BG393" i="1"/>
  <c r="BW393" i="1"/>
  <c r="BD408" i="1"/>
  <c r="BD403" i="1"/>
  <c r="X408" i="1"/>
  <c r="X403" i="1"/>
  <c r="AF408" i="1"/>
  <c r="AF403" i="1"/>
  <c r="AJ408" i="1"/>
  <c r="AJ403" i="1"/>
  <c r="BI393" i="1"/>
  <c r="BQ393" i="1"/>
  <c r="BY393" i="1"/>
  <c r="CG393" i="1"/>
  <c r="CO393" i="1"/>
  <c r="DO29" i="1"/>
  <c r="AX393" i="1"/>
  <c r="BB393" i="1"/>
  <c r="BF393" i="1"/>
  <c r="BJ393" i="1"/>
  <c r="BR393" i="1"/>
  <c r="BV393" i="1"/>
  <c r="BZ12" i="1"/>
  <c r="CD393" i="1"/>
  <c r="CH393" i="1"/>
  <c r="CL393" i="1"/>
  <c r="CP393" i="1"/>
  <c r="CT393" i="1"/>
  <c r="CX393" i="1"/>
  <c r="DB393" i="1"/>
  <c r="DF393" i="1"/>
  <c r="DO16" i="1"/>
  <c r="AS26" i="1"/>
  <c r="AS14" i="1" s="1"/>
  <c r="BO30" i="1"/>
  <c r="BO28" i="1" s="1"/>
  <c r="DO49" i="1"/>
  <c r="DO48" i="1" s="1"/>
  <c r="DM50" i="1"/>
  <c r="DO53" i="1"/>
  <c r="Q54" i="1"/>
  <c r="Y54" i="1"/>
  <c r="Y393" i="1" s="1"/>
  <c r="AG54" i="1"/>
  <c r="AG393" i="1" s="1"/>
  <c r="AO54" i="1"/>
  <c r="DO55" i="1"/>
  <c r="U54" i="1"/>
  <c r="AC54" i="1"/>
  <c r="AC393" i="1" s="1"/>
  <c r="AK54" i="1"/>
  <c r="DO58" i="1"/>
  <c r="DO61" i="1"/>
  <c r="AV408" i="1"/>
  <c r="AV403" i="1"/>
  <c r="N408" i="1"/>
  <c r="N403" i="1"/>
  <c r="R408" i="1"/>
  <c r="R403" i="1"/>
  <c r="V408" i="1"/>
  <c r="V403" i="1"/>
  <c r="Z408" i="1"/>
  <c r="Z403" i="1"/>
  <c r="AD408" i="1"/>
  <c r="AD403" i="1"/>
  <c r="AH408" i="1"/>
  <c r="AH403" i="1"/>
  <c r="AL408" i="1"/>
  <c r="AL403" i="1"/>
  <c r="BS393" i="1"/>
  <c r="CQ393" i="1"/>
  <c r="DG393" i="1"/>
  <c r="DL408" i="1"/>
  <c r="DL403" i="1"/>
  <c r="U28" i="1"/>
  <c r="U393" i="1" s="1"/>
  <c r="BN28" i="1"/>
  <c r="BN393" i="1" s="1"/>
  <c r="DO43" i="1"/>
  <c r="DO45" i="1"/>
  <c r="DO51" i="1"/>
  <c r="DO50" i="1" s="1"/>
  <c r="DO3" i="1" s="1"/>
  <c r="O50" i="1"/>
  <c r="CE54" i="1"/>
  <c r="CE393" i="1" s="1"/>
  <c r="CM54" i="1"/>
  <c r="CU54" i="1"/>
  <c r="CU393" i="1" s="1"/>
  <c r="DC54" i="1"/>
  <c r="DC393" i="1" s="1"/>
  <c r="DK54" i="1"/>
  <c r="DK393" i="1" s="1"/>
  <c r="DN78" i="1"/>
  <c r="DO134" i="1"/>
  <c r="W393" i="1"/>
  <c r="AE393" i="1"/>
  <c r="AM393" i="1"/>
  <c r="BH408" i="1"/>
  <c r="BH403" i="1"/>
  <c r="BL408" i="1"/>
  <c r="BL403" i="1"/>
  <c r="BP408" i="1"/>
  <c r="BP403" i="1"/>
  <c r="BT408" i="1"/>
  <c r="BT403" i="1"/>
  <c r="BX408" i="1"/>
  <c r="BX403" i="1"/>
  <c r="CB408" i="1"/>
  <c r="CB403" i="1"/>
  <c r="CF408" i="1"/>
  <c r="CF403" i="1"/>
  <c r="CJ408" i="1"/>
  <c r="CJ403" i="1"/>
  <c r="CN408" i="1"/>
  <c r="CN403" i="1"/>
  <c r="CR408" i="1"/>
  <c r="CR403" i="1"/>
  <c r="CV408" i="1"/>
  <c r="CV403" i="1"/>
  <c r="CZ408" i="1"/>
  <c r="CZ403" i="1"/>
  <c r="DD408" i="1"/>
  <c r="DD403" i="1"/>
  <c r="DH408" i="1"/>
  <c r="DH403" i="1"/>
  <c r="CA13" i="1"/>
  <c r="CA12" i="1" s="1"/>
  <c r="DO39" i="1"/>
  <c r="DO41" i="1"/>
  <c r="DN46" i="1"/>
  <c r="DN44" i="1" s="1"/>
  <c r="CA46" i="1"/>
  <c r="CA44" i="1" s="1"/>
  <c r="BZ44" i="1"/>
  <c r="O54" i="1"/>
  <c r="DO59" i="1"/>
  <c r="DO63" i="1"/>
  <c r="DO92" i="1"/>
  <c r="DO146" i="1"/>
  <c r="AZ408" i="1"/>
  <c r="AZ403" i="1"/>
  <c r="T408" i="1"/>
  <c r="T403" i="1"/>
  <c r="AB408" i="1"/>
  <c r="AB403" i="1"/>
  <c r="AN408" i="1"/>
  <c r="AN403" i="1"/>
  <c r="CW393" i="1"/>
  <c r="DO89" i="1"/>
  <c r="DO78" i="1" s="1"/>
  <c r="DN92" i="1"/>
  <c r="DO142" i="1"/>
  <c r="Q65" i="1"/>
  <c r="DO67" i="1"/>
  <c r="DO65" i="1" s="1"/>
  <c r="O73" i="1"/>
  <c r="O78" i="1"/>
  <c r="CA89" i="1"/>
  <c r="CA78" i="1" s="1"/>
  <c r="DN96" i="1"/>
  <c r="P104" i="1"/>
  <c r="P393" i="1" s="1"/>
  <c r="BO113" i="1"/>
  <c r="BO104" i="1" s="1"/>
  <c r="Q118" i="1"/>
  <c r="DO118" i="1" s="1"/>
  <c r="AS120" i="1"/>
  <c r="AS104" i="1" s="1"/>
  <c r="BO124" i="1"/>
  <c r="DO124" i="1" s="1"/>
  <c r="DO121" i="1" s="1"/>
  <c r="O134" i="1"/>
  <c r="Q142" i="1"/>
  <c r="DO144" i="1"/>
  <c r="Q193" i="1"/>
  <c r="DO196" i="1"/>
  <c r="DO197" i="1"/>
  <c r="DO213" i="1"/>
  <c r="Q104" i="1"/>
  <c r="BN104" i="1"/>
  <c r="DO194" i="1"/>
  <c r="AU193" i="1"/>
  <c r="BC193" i="1"/>
  <c r="BC393" i="1" s="1"/>
  <c r="BK193" i="1"/>
  <c r="BK393" i="1" s="1"/>
  <c r="O193" i="1"/>
  <c r="CY204" i="1"/>
  <c r="CY393" i="1" s="1"/>
  <c r="CY211" i="1"/>
  <c r="DO211" i="1" s="1"/>
  <c r="DO204" i="1" s="1"/>
  <c r="DN211" i="1"/>
  <c r="DN204" i="1" s="1"/>
  <c r="AP408" i="1"/>
  <c r="AP403" i="1"/>
  <c r="DO220" i="1"/>
  <c r="DO218" i="1" s="1"/>
  <c r="DO227" i="1"/>
  <c r="AU228" i="1"/>
  <c r="AU225" i="1" s="1"/>
  <c r="DN230" i="1"/>
  <c r="DO233" i="1"/>
  <c r="DO235" i="1"/>
  <c r="DN266" i="1"/>
  <c r="DO289" i="1"/>
  <c r="BO296" i="1"/>
  <c r="Q204" i="1"/>
  <c r="Q225" i="1"/>
  <c r="O230" i="1"/>
  <c r="AW230" i="1"/>
  <c r="AW393" i="1" s="1"/>
  <c r="BE230" i="1"/>
  <c r="BE393" i="1" s="1"/>
  <c r="BM230" i="1"/>
  <c r="BM393" i="1" s="1"/>
  <c r="BU230" i="1"/>
  <c r="BU393" i="1" s="1"/>
  <c r="CC230" i="1"/>
  <c r="CC393" i="1" s="1"/>
  <c r="CK230" i="1"/>
  <c r="CK393" i="1" s="1"/>
  <c r="CS230" i="1"/>
  <c r="CS393" i="1" s="1"/>
  <c r="DA230" i="1"/>
  <c r="DA393" i="1" s="1"/>
  <c r="DI230" i="1"/>
  <c r="DI393" i="1" s="1"/>
  <c r="DN245" i="1"/>
  <c r="DO255" i="1"/>
  <c r="DO260" i="1"/>
  <c r="DM225" i="1"/>
  <c r="DM393" i="1" s="1"/>
  <c r="Q230" i="1"/>
  <c r="DO241" i="1"/>
  <c r="DO226" i="1"/>
  <c r="O225" i="1"/>
  <c r="P230" i="1"/>
  <c r="Q242" i="1"/>
  <c r="DO242" i="1" s="1"/>
  <c r="AS250" i="1"/>
  <c r="AS245" i="1" s="1"/>
  <c r="AS251" i="1"/>
  <c r="DO251" i="1" s="1"/>
  <c r="BO257" i="1"/>
  <c r="DO257" i="1" s="1"/>
  <c r="Q260" i="1"/>
  <c r="O266" i="1"/>
  <c r="BO268" i="1"/>
  <c r="BO272" i="1"/>
  <c r="DO272" i="1" s="1"/>
  <c r="BO279" i="1"/>
  <c r="DO279" i="1" s="1"/>
  <c r="DO283" i="1"/>
  <c r="AS289" i="1"/>
  <c r="AS294" i="1"/>
  <c r="DO294" i="1" s="1"/>
  <c r="Q296" i="1"/>
  <c r="AT296" i="1"/>
  <c r="AT393" i="1" s="1"/>
  <c r="BN296" i="1"/>
  <c r="AU298" i="1"/>
  <c r="AU296" i="1" s="1"/>
  <c r="O316" i="1"/>
  <c r="DO329" i="1"/>
  <c r="DO333" i="1"/>
  <c r="O245" i="1"/>
  <c r="AR245" i="1"/>
  <c r="AR393" i="1" s="1"/>
  <c r="S280" i="1"/>
  <c r="DO326" i="1"/>
  <c r="DO335" i="1"/>
  <c r="DO350" i="1"/>
  <c r="DN350" i="1"/>
  <c r="DO360" i="1"/>
  <c r="DN323" i="1"/>
  <c r="BO323" i="1"/>
  <c r="BO316" i="1" s="1"/>
  <c r="DO324" i="1"/>
  <c r="DO328" i="1"/>
  <c r="DN329" i="1"/>
  <c r="DN332" i="1"/>
  <c r="DN338" i="1"/>
  <c r="DN335" i="1" s="1"/>
  <c r="DO346" i="1"/>
  <c r="DO344" i="1" s="1"/>
  <c r="O350" i="1"/>
  <c r="DO367" i="1"/>
  <c r="DO383" i="1"/>
  <c r="DO372" i="1" s="1"/>
  <c r="O335" i="1"/>
  <c r="S372" i="1"/>
  <c r="DJ403" i="1"/>
  <c r="DO323" i="1" l="1"/>
  <c r="DO230" i="1"/>
  <c r="CM393" i="1"/>
  <c r="CM403" i="1" s="1"/>
  <c r="AK393" i="1"/>
  <c r="AK403" i="1" s="1"/>
  <c r="AO393" i="1"/>
  <c r="DO316" i="1"/>
  <c r="S393" i="1"/>
  <c r="S408" i="1" s="1"/>
  <c r="O393" i="1"/>
  <c r="O408" i="1" s="1"/>
  <c r="DO73" i="1"/>
  <c r="DO120" i="1"/>
  <c r="Q393" i="1"/>
  <c r="Q403" i="1" s="1"/>
  <c r="CC403" i="1"/>
  <c r="CC408" i="1"/>
  <c r="S403" i="1"/>
  <c r="DO280" i="1"/>
  <c r="DA403" i="1"/>
  <c r="DA408" i="1"/>
  <c r="BU403" i="1"/>
  <c r="BU408" i="1"/>
  <c r="BK408" i="1"/>
  <c r="BK403" i="1"/>
  <c r="CE408" i="1"/>
  <c r="CE403" i="1"/>
  <c r="AR408" i="1"/>
  <c r="AR403" i="1"/>
  <c r="CS403" i="1"/>
  <c r="CS408" i="1"/>
  <c r="BM403" i="1"/>
  <c r="BM408" i="1"/>
  <c r="BC408" i="1"/>
  <c r="BC403" i="1"/>
  <c r="P408" i="1"/>
  <c r="P403" i="1"/>
  <c r="DC408" i="1"/>
  <c r="DC403" i="1"/>
  <c r="BN408" i="1"/>
  <c r="BN403" i="1"/>
  <c r="Y403" i="1"/>
  <c r="Y408" i="1"/>
  <c r="CK403" i="1"/>
  <c r="CK408" i="1"/>
  <c r="BE403" i="1"/>
  <c r="BE408" i="1"/>
  <c r="CY408" i="1"/>
  <c r="CY403" i="1"/>
  <c r="AU393" i="1"/>
  <c r="CU408" i="1"/>
  <c r="CU403" i="1"/>
  <c r="U403" i="1"/>
  <c r="U408" i="1"/>
  <c r="Q408" i="1"/>
  <c r="DM403" i="1"/>
  <c r="DM408" i="1"/>
  <c r="AW403" i="1"/>
  <c r="AW408" i="1"/>
  <c r="CM408" i="1"/>
  <c r="AO403" i="1"/>
  <c r="AO408" i="1"/>
  <c r="DI403" i="1"/>
  <c r="DI408" i="1"/>
  <c r="AT408" i="1"/>
  <c r="AT403" i="1"/>
  <c r="AC403" i="1"/>
  <c r="AC408" i="1"/>
  <c r="AS280" i="1"/>
  <c r="AS393" i="1" s="1"/>
  <c r="BO266" i="1"/>
  <c r="DO298" i="1"/>
  <c r="DO296" i="1" s="1"/>
  <c r="DO225" i="1"/>
  <c r="DO268" i="1"/>
  <c r="DO266" i="1" s="1"/>
  <c r="DO193" i="1"/>
  <c r="BO121" i="1"/>
  <c r="CW403" i="1"/>
  <c r="CW408" i="1"/>
  <c r="W408" i="1"/>
  <c r="W403" i="1"/>
  <c r="CX408" i="1"/>
  <c r="CX403" i="1"/>
  <c r="CH408" i="1"/>
  <c r="CH403" i="1"/>
  <c r="BR408" i="1"/>
  <c r="BR403" i="1"/>
  <c r="BB408" i="1"/>
  <c r="BB403" i="1"/>
  <c r="BY403" i="1"/>
  <c r="BY408" i="1"/>
  <c r="BW408" i="1"/>
  <c r="BW403" i="1"/>
  <c r="AQ408" i="1"/>
  <c r="AQ403" i="1"/>
  <c r="DN316" i="1"/>
  <c r="DN393" i="1" s="1"/>
  <c r="DO250" i="1"/>
  <c r="DO245" i="1" s="1"/>
  <c r="AM408" i="1"/>
  <c r="AM403" i="1"/>
  <c r="DG408" i="1"/>
  <c r="DG403" i="1"/>
  <c r="CQ408" i="1"/>
  <c r="CQ403" i="1"/>
  <c r="BS408" i="1"/>
  <c r="BS403" i="1"/>
  <c r="DK408" i="1"/>
  <c r="DK403" i="1"/>
  <c r="CT408" i="1"/>
  <c r="CT403" i="1"/>
  <c r="CD408" i="1"/>
  <c r="CD403" i="1"/>
  <c r="AX408" i="1"/>
  <c r="AX403" i="1"/>
  <c r="BQ403" i="1"/>
  <c r="BQ408" i="1"/>
  <c r="DO46" i="1"/>
  <c r="DO44" i="1" s="1"/>
  <c r="DO13" i="1"/>
  <c r="DO12" i="1" s="1"/>
  <c r="AG403" i="1"/>
  <c r="AG408" i="1"/>
  <c r="BO245" i="1"/>
  <c r="DO228" i="1"/>
  <c r="DO38" i="1"/>
  <c r="AI408" i="1"/>
  <c r="AI403" i="1"/>
  <c r="DO54" i="1"/>
  <c r="DF408" i="1"/>
  <c r="DF403" i="1"/>
  <c r="CP408" i="1"/>
  <c r="CP403" i="1"/>
  <c r="BZ393" i="1"/>
  <c r="BJ408" i="1"/>
  <c r="BJ403" i="1"/>
  <c r="CO403" i="1"/>
  <c r="CO408" i="1"/>
  <c r="BI403" i="1"/>
  <c r="BI408" i="1"/>
  <c r="AA408" i="1"/>
  <c r="AA403" i="1"/>
  <c r="BG408" i="1"/>
  <c r="BG403" i="1"/>
  <c r="DE403" i="1"/>
  <c r="DE408" i="1"/>
  <c r="CA393" i="1"/>
  <c r="AE408" i="1"/>
  <c r="AE403" i="1"/>
  <c r="CI408" i="1"/>
  <c r="CI403" i="1"/>
  <c r="DO113" i="1"/>
  <c r="DB408" i="1"/>
  <c r="DB403" i="1"/>
  <c r="CL408" i="1"/>
  <c r="CL403" i="1"/>
  <c r="BV408" i="1"/>
  <c r="BV403" i="1"/>
  <c r="BF408" i="1"/>
  <c r="BF403" i="1"/>
  <c r="CG403" i="1"/>
  <c r="CG408" i="1"/>
  <c r="BA403" i="1"/>
  <c r="BA408" i="1"/>
  <c r="DO30" i="1"/>
  <c r="DO28" i="1" s="1"/>
  <c r="DO26" i="1"/>
  <c r="DO14" i="1" s="1"/>
  <c r="AY408" i="1"/>
  <c r="AY403" i="1"/>
  <c r="AK408" i="1" l="1"/>
  <c r="O403" i="1"/>
  <c r="DO104" i="1"/>
  <c r="DO393" i="1" s="1"/>
  <c r="BO393" i="1"/>
  <c r="BO408" i="1" s="1"/>
  <c r="DN408" i="1"/>
  <c r="DN403" i="1"/>
  <c r="AS403" i="1"/>
  <c r="AS408" i="1"/>
  <c r="BZ408" i="1"/>
  <c r="BZ403" i="1"/>
  <c r="AU408" i="1"/>
  <c r="AU403" i="1"/>
  <c r="DN405" i="1"/>
  <c r="CA408" i="1"/>
  <c r="CA403" i="1"/>
  <c r="DO405" i="1" l="1"/>
  <c r="BO403" i="1"/>
  <c r="DO411" i="1"/>
  <c r="DO408" i="1"/>
  <c r="DO403" i="1"/>
</calcChain>
</file>

<file path=xl/sharedStrings.xml><?xml version="1.0" encoding="utf-8"?>
<sst xmlns="http://schemas.openxmlformats.org/spreadsheetml/2006/main" count="693" uniqueCount="539">
  <si>
    <t>Объемы  медицинской помощи в условиях круглосуточного стационара на 2018 год в разрезе клинико-профильных /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</si>
  <si>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</si>
  <si>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</si>
  <si>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</si>
  <si>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</si>
  <si>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Код КСГ 2018</t>
  </si>
  <si>
    <t>КПГ / КСГ</t>
  </si>
  <si>
    <t>базовая ставка на 2018</t>
  </si>
  <si>
    <t>КЗ (коэффициент относительной затратоемкости)</t>
  </si>
  <si>
    <t>КУ (управленческий коэффициент)с 01.01.2018</t>
  </si>
  <si>
    <t>КУ (управленческий коэффициент)с 01.10.2018</t>
  </si>
  <si>
    <t>КУ (управленческий коэффициент)с 01.11.2018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</si>
  <si>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</si>
  <si>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</si>
  <si>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</si>
  <si>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</si>
  <si>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</si>
  <si>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</si>
  <si>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</si>
  <si>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</si>
  <si>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</si>
  <si>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</si>
  <si>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</si>
  <si>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</si>
  <si>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</si>
  <si>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</si>
  <si>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</si>
  <si>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</si>
  <si>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</si>
  <si>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"Городская клиническая больница N 11"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</si>
  <si>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</si>
  <si>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</si>
  <si>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</si>
  <si>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"Бикинская центральная районная больница" МЗ ХК</t>
  </si>
  <si>
    <t>КГБУЗ "Вяземская районная больница" МЗ ХК</t>
  </si>
  <si>
    <t>КГБУЗ "Городская больница N 2" МЗ ХК</t>
  </si>
  <si>
    <t>КГБУЗ "Городская больница N 7" МЗ ХК</t>
  </si>
  <si>
    <t>КГБУЗ "Детская городская больница" МЗ ХК</t>
  </si>
  <si>
    <t>КГБУЗ "Родильный дом N 3" МЗ ХК</t>
  </si>
  <si>
    <t>КГБУЗ "Амурская центральная районная больница" МЗ ХК</t>
  </si>
  <si>
    <t>КГБУЗ "Ванинская центральная районная больница" МЗ ХК</t>
  </si>
  <si>
    <t>КГБУЗ "Верхнебуреинская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</si>
  <si>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</si>
  <si>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</si>
  <si>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</si>
  <si>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"Солнечная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</si>
  <si>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</si>
  <si>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</si>
  <si>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</si>
  <si>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АО Санаторий УССУРИ</t>
  </si>
  <si>
    <t>КГБУЗ Санаторий "Анненские Воды"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</si>
  <si>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</si>
  <si>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</si>
  <si>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</si>
  <si>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</si>
  <si>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</si>
  <si>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"Городская больница N 3" МЗ ХК</t>
  </si>
  <si>
    <t>КГБУЗ "Городская больница N 4" МЗ ХК</t>
  </si>
  <si>
    <t>КГБУЗ "Детский клинический центр медицинской реабилитации "Амурский"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</si>
  <si>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</si>
  <si>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</si>
  <si>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</si>
  <si>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</si>
  <si>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</si>
  <si>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</si>
  <si>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</si>
  <si>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 01.01.2018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</si>
  <si>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</si>
  <si>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</si>
  <si>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</si>
  <si>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</si>
  <si>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</si>
  <si>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</si>
  <si>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</si>
  <si>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</si>
  <si>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</si>
  <si>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</si>
  <si>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</si>
  <si>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</si>
  <si>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3151001</t>
  </si>
  <si>
    <t>4346004</t>
  </si>
  <si>
    <t>0352006</t>
  </si>
  <si>
    <t>5155001</t>
  </si>
  <si>
    <t>2144011</t>
  </si>
  <si>
    <t>2148001</t>
  </si>
  <si>
    <t>2148002</t>
  </si>
  <si>
    <t>2148004</t>
  </si>
  <si>
    <t>1343001</t>
  </si>
  <si>
    <t>1343002</t>
  </si>
  <si>
    <t>3141002</t>
  </si>
  <si>
    <t>3141007</t>
  </si>
  <si>
    <t>3241001</t>
  </si>
  <si>
    <t>3148002</t>
  </si>
  <si>
    <t>1340014</t>
  </si>
  <si>
    <t>1340006</t>
  </si>
  <si>
    <t>1343008</t>
  </si>
  <si>
    <t>1340013</t>
  </si>
  <si>
    <t>1340010</t>
  </si>
  <si>
    <t>1340007</t>
  </si>
  <si>
    <t>1343004</t>
  </si>
  <si>
    <t>2241001</t>
  </si>
  <si>
    <t>2241009</t>
  </si>
  <si>
    <t>2101006</t>
  </si>
  <si>
    <t>0152001</t>
  </si>
  <si>
    <t>0352004</t>
  </si>
  <si>
    <t>8156001</t>
  </si>
  <si>
    <t>1343005</t>
  </si>
  <si>
    <t>1340004</t>
  </si>
  <si>
    <t>1340011</t>
  </si>
  <si>
    <t>1343303</t>
  </si>
  <si>
    <t>3141003</t>
  </si>
  <si>
    <t>3141004</t>
  </si>
  <si>
    <t>2223001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</si>
  <si>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</si>
  <si>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</si>
  <si>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</si>
  <si>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</si>
  <si>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</si>
  <si>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</si>
  <si>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</si>
  <si>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</si>
  <si>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</si>
  <si>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</si>
  <si>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</si>
  <si>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3.2.</t>
  </si>
  <si>
    <t>подуровень 3.3.</t>
  </si>
  <si>
    <t>подуровень 2.2.</t>
  </si>
  <si>
    <t>подуровень 2.1.</t>
  </si>
  <si>
    <t>подуровень 2.4.</t>
  </si>
  <si>
    <t>подуровень 2.3.</t>
  </si>
  <si>
    <t>подуровень 2.5.</t>
  </si>
  <si>
    <t>подуровень 1.4.</t>
  </si>
  <si>
    <t>подуровень 1.2.</t>
  </si>
  <si>
    <t>подуровень 1.1.</t>
  </si>
  <si>
    <t>подуровень 1.5.</t>
  </si>
  <si>
    <t>количество больных</t>
  </si>
  <si>
    <t>стоимость</t>
  </si>
  <si>
    <t>КУСмо c 01.01.2018</t>
  </si>
  <si>
    <t>КУСмо c 01.08.2018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</si>
  <si>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</si>
  <si>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</si>
  <si>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</si>
  <si>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</si>
  <si>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</si>
  <si>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</si>
  <si>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</si>
  <si>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</si>
  <si>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</si>
  <si>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</si>
  <si>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</si>
  <si>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</si>
  <si>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</si>
  <si>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</si>
  <si>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</si>
  <si>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</si>
  <si>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</si>
  <si>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</si>
  <si>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</si>
  <si>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</si>
  <si>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</si>
  <si>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</si>
  <si>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</si>
  <si>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</si>
  <si>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</si>
  <si>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Панкреатит с синдромом органной дисфункции</t>
  </si>
  <si>
    <t>Гематология</t>
  </si>
  <si>
    <t>Анемии (уровень 1)</t>
  </si>
  <si>
    <t>Анемии (уровень 2)</t>
  </si>
  <si>
    <t>Нарушения свертываемости крови</t>
  </si>
  <si>
    <r>
      <t>Другие болезни крови и кроветворных органов</t>
    </r>
    <r>
      <rPr>
        <sz val="11"/>
        <color theme="7" tint="-0.249977111117893"/>
        <rFont val="Times New Roman"/>
        <family val="1"/>
        <charset val="204"/>
      </rPr>
      <t xml:space="preserve"> </t>
    </r>
    <r>
      <rPr>
        <b/>
        <sz val="11"/>
        <color theme="7" tint="-0.249977111117893"/>
        <rFont val="Times New Roman"/>
        <family val="1"/>
        <charset val="204"/>
      </rPr>
      <t>(уровень 1)</t>
    </r>
  </si>
  <si>
    <t>Другие болезни крови и кроветворных органов (уровень 2)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</si>
  <si>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</si>
  <si>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</si>
  <si>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</si>
  <si>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</si>
  <si>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</si>
  <si>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</si>
  <si>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</si>
  <si>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</si>
  <si>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</si>
  <si>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</si>
  <si>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</si>
  <si>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</si>
  <si>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</si>
  <si>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</si>
  <si>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</si>
  <si>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</si>
  <si>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</si>
  <si>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</si>
  <si>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</si>
  <si>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</si>
  <si>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</si>
  <si>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</si>
  <si>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</si>
  <si>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</si>
  <si>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</si>
  <si>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</si>
  <si>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</si>
  <si>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</si>
  <si>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</si>
  <si>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</si>
  <si>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</si>
  <si>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</si>
  <si>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</si>
  <si>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</si>
  <si>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</si>
  <si>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</si>
  <si>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</si>
  <si>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</si>
  <si>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</si>
  <si>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</si>
  <si>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</si>
  <si>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Сепсис с синдромом органной дисфункции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</si>
  <si>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</si>
  <si>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</si>
  <si>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</si>
  <si>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</si>
  <si>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</si>
  <si>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</si>
  <si>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</si>
  <si>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</si>
  <si>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</si>
  <si>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применением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</si>
  <si>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</si>
  <si>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</si>
  <si>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</si>
  <si>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</si>
  <si>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</si>
  <si>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</si>
  <si>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</si>
  <si>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</si>
  <si>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</si>
  <si>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</si>
  <si>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</si>
  <si>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</si>
  <si>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</si>
  <si>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</si>
  <si>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</si>
  <si>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</si>
  <si>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</si>
  <si>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</si>
  <si>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</si>
  <si>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</si>
  <si>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</si>
  <si>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</si>
  <si>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</si>
  <si>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</si>
  <si>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</si>
  <si>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</si>
  <si>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</si>
  <si>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</si>
  <si>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</si>
  <si>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</si>
  <si>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</si>
  <si>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</si>
  <si>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</si>
  <si>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</si>
  <si>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</si>
  <si>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</si>
  <si>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</si>
  <si>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</si>
  <si>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</si>
  <si>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</si>
  <si>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</si>
  <si>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</si>
  <si>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</si>
  <si>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</si>
  <si>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</si>
  <si>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</si>
  <si>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</si>
  <si>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</si>
  <si>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</si>
  <si>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</si>
  <si>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</si>
  <si>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</si>
  <si>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</si>
  <si>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</si>
  <si>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</si>
  <si>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 xml:space="preserve">  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</si>
  <si>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</si>
  <si>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</si>
  <si>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</si>
  <si>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</si>
  <si>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</si>
  <si>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</si>
  <si>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</si>
  <si>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</si>
  <si>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</si>
  <si>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</si>
  <si>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</si>
  <si>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</si>
  <si>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</si>
  <si>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</si>
  <si>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</si>
  <si>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</si>
  <si>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</si>
  <si>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</si>
  <si>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</si>
  <si>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</si>
  <si>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</si>
  <si>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</si>
  <si>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</si>
  <si>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</si>
  <si>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</si>
  <si>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</si>
  <si>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</si>
  <si>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</si>
  <si>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</si>
  <si>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</si>
  <si>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</si>
  <si>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</si>
  <si>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</si>
  <si>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</si>
  <si>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</si>
  <si>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</si>
  <si>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</si>
  <si>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</si>
  <si>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</si>
  <si>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</si>
  <si>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</si>
  <si>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</si>
  <si>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</si>
  <si>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</si>
  <si>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</si>
  <si>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</si>
  <si>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</si>
  <si>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</si>
  <si>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</si>
  <si>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</si>
  <si>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</si>
  <si>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</si>
  <si>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</si>
  <si>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</si>
  <si>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</si>
  <si>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</si>
  <si>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</si>
  <si>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</si>
  <si>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</si>
  <si>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</si>
  <si>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</si>
  <si>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</si>
  <si>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</si>
  <si>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</si>
  <si>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</si>
  <si>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</si>
  <si>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</si>
  <si>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</si>
  <si>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</si>
  <si>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</si>
  <si>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</si>
  <si>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</si>
  <si>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</si>
  <si>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</si>
  <si>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</si>
  <si>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</si>
  <si>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</si>
  <si>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</si>
  <si>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</si>
  <si>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</si>
  <si>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</si>
  <si>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</si>
  <si>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</si>
  <si>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</si>
  <si>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</si>
  <si>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</si>
  <si>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</si>
  <si>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</si>
  <si>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</si>
  <si>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</si>
  <si>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</si>
  <si>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</si>
  <si>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</si>
  <si>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</si>
  <si>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</si>
  <si>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</si>
  <si>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</si>
  <si>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</si>
  <si>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</si>
  <si>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</si>
  <si>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</si>
  <si>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</si>
  <si>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</si>
  <si>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</si>
  <si>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</si>
  <si>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</si>
  <si>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</si>
  <si>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</si>
  <si>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</si>
  <si>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</si>
  <si>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</si>
  <si>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</si>
  <si>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</si>
  <si>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</si>
  <si>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</si>
  <si>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</si>
  <si>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</si>
  <si>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</si>
  <si>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</si>
  <si>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</si>
  <si>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</si>
  <si>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</si>
  <si>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</si>
  <si>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</si>
  <si>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</si>
  <si>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</si>
  <si>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</si>
  <si>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</si>
  <si>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</si>
  <si>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</si>
  <si>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</si>
  <si>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</si>
  <si>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</si>
  <si>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</si>
  <si>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</si>
  <si>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</si>
  <si>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</si>
  <si>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</si>
  <si>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</si>
  <si>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</si>
  <si>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</si>
  <si>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</si>
  <si>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</si>
  <si>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</si>
  <si>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</si>
  <si>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</si>
  <si>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</si>
  <si>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</si>
  <si>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</si>
  <si>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</si>
  <si>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</si>
  <si>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</si>
  <si>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</si>
  <si>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</si>
  <si>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</si>
  <si>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</si>
  <si>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</si>
  <si>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</si>
  <si>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</si>
  <si>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</si>
  <si>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</si>
  <si>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</si>
  <si>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 и другие болезни кожи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</si>
  <si>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</si>
  <si>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</si>
  <si>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</si>
  <si>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</si>
  <si>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</si>
  <si>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</si>
  <si>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</si>
  <si>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</si>
  <si>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</si>
  <si>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</si>
  <si>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</si>
  <si>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</si>
  <si>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</si>
  <si>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</si>
  <si>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</si>
  <si>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</si>
  <si>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</si>
  <si>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</si>
  <si>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</si>
  <si>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</si>
  <si>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</si>
  <si>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</si>
  <si>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</si>
  <si>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</si>
  <si>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</si>
  <si>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</si>
  <si>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</si>
  <si>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</si>
  <si>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</si>
  <si>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Ожоги (уровень 4, 5) с синдромом органной дисфункции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</si>
  <si>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</si>
  <si>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</si>
  <si>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</si>
  <si>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</si>
  <si>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</si>
  <si>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</si>
  <si>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</si>
  <si>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</si>
  <si>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</si>
  <si>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</si>
  <si>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</si>
  <si>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</si>
  <si>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</si>
  <si>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</si>
  <si>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</si>
  <si>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</si>
  <si>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</si>
  <si>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</si>
  <si>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</si>
  <si>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</si>
  <si>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</si>
  <si>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</si>
  <si>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</si>
  <si>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</si>
  <si>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</si>
  <si>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Реинфузия аутокрови</t>
  </si>
  <si>
    <t>Балонная внутриаортальная контрпульсация</t>
  </si>
  <si>
    <t>Экстракорпоральная мембранная оксигенация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</si>
  <si>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</si>
  <si>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</si>
  <si>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</si>
  <si>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</si>
  <si>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</si>
  <si>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</si>
  <si>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</si>
  <si>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</si>
  <si>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</si>
  <si>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</si>
  <si>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</si>
  <si>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реабилитация пациентов при других соматических заболеваниях (3 балла по ШРМ)</t>
  </si>
  <si>
    <t>Медицинская реабилитация пациентов при других соматических заболеваниях (4 балла по ШРМ)</t>
  </si>
  <si>
    <t>Медицинская реабилитация пациентов при других соматических заболеваниях (5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</si>
  <si>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</si>
  <si>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</si>
  <si>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</si>
  <si>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</si>
  <si>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</si>
  <si>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</si>
  <si>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Старческая астения</t>
  </si>
  <si>
    <t>27.11.2018 №9</t>
  </si>
  <si>
    <t>ИТОГО</t>
  </si>
  <si>
    <t>15.10.2018 №8</t>
  </si>
  <si>
    <t>30.08.2018 №7</t>
  </si>
  <si>
    <t>10.08.2018 №6</t>
  </si>
  <si>
    <t>22.06.2018 №5</t>
  </si>
  <si>
    <t>25.05.2018 №4</t>
  </si>
  <si>
    <t>27.04.2018 №3</t>
  </si>
  <si>
    <t>28.03.2018 №2</t>
  </si>
  <si>
    <t>09.02.2018 №1</t>
  </si>
  <si>
    <t>28.12.2017 №12</t>
  </si>
  <si>
    <t>отклонения</t>
  </si>
  <si>
    <t>после получения лицензии</t>
  </si>
  <si>
    <t>новые КЗГ на 2018 год</t>
  </si>
  <si>
    <t>КЗГ, на которые не начисляется Кусмо на 2018</t>
  </si>
  <si>
    <t xml:space="preserve">КЗГ, на которые не начисляется Кусмо на 2017 </t>
  </si>
  <si>
    <t>к Решению Комиссии  по разработке ТП ОМС   
от 27.11.2018  № 9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</si>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</sst>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#,##0.0000"/>
    <numFmt numFmtId="168" formatCode="#,##0.000"/>
    <numFmt numFmtId="169" formatCode="_-* #,##0.00_р_._-;\-* #,##0.00_р_._-;_-* &quot;-&quot;_р_._-;_-@_-"/>
    <numFmt numFmtId="170" formatCode="_-* #,##0.00_р_._-;\-* #,##0.00_р_._-;_-* &quot;-&quot;??_р_.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7" tint="-0.249977111117893"/>
      <name val="Times New Roman"/>
      <family val="1"/>
      <charset val="204"/>
    </font>
    <font>
      <b/>
      <sz val="11"/>
      <color theme="7" tint="-0.24997711111789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68">
    <xf numFmtId="0" fontId="0" fillId="0" borderId="0"/>
    <xf numFmtId="0" fontId="4" fillId="0" borderId="0"/>
    <xf numFmtId="0" fontId="4" fillId="0" borderId="0"/>
    <xf numFmtId="0" fontId="24" fillId="0" borderId="0"/>
    <xf numFmtId="0" fontId="37" fillId="0" borderId="0"/>
    <xf numFmtId="0" fontId="4" fillId="0" borderId="0"/>
    <xf numFmtId="0" fontId="38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4" fillId="0" borderId="0"/>
    <xf numFmtId="0" fontId="38" fillId="0" borderId="0"/>
    <xf numFmtId="0" fontId="6" fillId="0" borderId="0" applyFill="0" applyBorder="0" applyProtection="0">
      <alignment wrapText="1"/>
      <protection locked="0"/>
    </xf>
    <xf numFmtId="9" fontId="24" fillId="0" borderId="0" applyFont="0" applyFill="0" applyBorder="0" applyAlignment="0" applyProtection="0"/>
    <xf numFmtId="9" fontId="38" fillId="0" borderId="0" quotePrefix="1" applyFont="0" applyFill="0" applyBorder="0" applyAlignment="0">
      <protection locked="0"/>
    </xf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38" fillId="0" borderId="0" quotePrefix="1" applyFont="0" applyFill="0" applyBorder="0" applyAlignment="0">
      <protection locked="0"/>
    </xf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</cellStyleXfs>
  <cellXfs count="314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" fontId="5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6" fillId="0" borderId="0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5" fillId="0" borderId="4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0" fontId="4" fillId="0" borderId="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/>
    </xf>
    <xf numFmtId="0" fontId="8" fillId="0" borderId="5" xfId="0" applyFont="1" applyFill="1" applyBorder="1" applyAlignment="1"/>
    <xf numFmtId="0" fontId="8" fillId="0" borderId="6" xfId="0" applyFont="1" applyFill="1" applyBorder="1" applyAlignment="1"/>
    <xf numFmtId="0" fontId="8" fillId="0" borderId="7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9" fillId="0" borderId="7" xfId="0" applyFont="1" applyFill="1" applyBorder="1" applyAlignment="1"/>
    <xf numFmtId="0" fontId="9" fillId="0" borderId="5" xfId="1" applyFont="1" applyFill="1" applyBorder="1" applyAlignment="1">
      <alignment vertical="center" wrapText="1"/>
    </xf>
    <xf numFmtId="0" fontId="9" fillId="0" borderId="6" xfId="1" applyFont="1" applyFill="1" applyBorder="1" applyAlignment="1">
      <alignment vertical="center" wrapText="1"/>
    </xf>
    <xf numFmtId="0" fontId="9" fillId="0" borderId="7" xfId="1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/>
    <xf numFmtId="0" fontId="11" fillId="0" borderId="0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7" xfId="0" applyFont="1" applyFill="1" applyBorder="1"/>
    <xf numFmtId="0" fontId="10" fillId="0" borderId="0" xfId="0" applyFont="1" applyFill="1"/>
    <xf numFmtId="0" fontId="14" fillId="0" borderId="0" xfId="0" applyFont="1" applyFill="1"/>
    <xf numFmtId="1" fontId="18" fillId="0" borderId="24" xfId="1" applyNumberFormat="1" applyFont="1" applyFill="1" applyBorder="1" applyAlignment="1">
      <alignment horizontal="center" vertical="center" wrapText="1"/>
    </xf>
    <xf numFmtId="1" fontId="18" fillId="0" borderId="30" xfId="1" applyNumberFormat="1" applyFont="1" applyFill="1" applyBorder="1" applyAlignment="1">
      <alignment horizontal="center" vertical="center" wrapText="1"/>
    </xf>
    <xf numFmtId="1" fontId="21" fillId="0" borderId="33" xfId="1" applyNumberFormat="1" applyFont="1" applyFill="1" applyBorder="1" applyAlignment="1">
      <alignment horizontal="center" vertical="center" wrapText="1"/>
    </xf>
    <xf numFmtId="1" fontId="21" fillId="0" borderId="37" xfId="1" applyNumberFormat="1" applyFont="1" applyFill="1" applyBorder="1" applyAlignment="1">
      <alignment horizontal="center" vertical="center" wrapText="1"/>
    </xf>
    <xf numFmtId="1" fontId="21" fillId="0" borderId="38" xfId="1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0" fontId="14" fillId="0" borderId="18" xfId="0" applyFont="1" applyFill="1" applyBorder="1"/>
    <xf numFmtId="0" fontId="0" fillId="0" borderId="19" xfId="0" applyFill="1" applyBorder="1" applyAlignment="1">
      <alignment horizontal="center" vertical="center"/>
    </xf>
    <xf numFmtId="0" fontId="15" fillId="0" borderId="19" xfId="1" applyFont="1" applyFill="1" applyBorder="1" applyAlignment="1">
      <alignment horizontal="center" vertical="center" wrapText="1"/>
    </xf>
    <xf numFmtId="165" fontId="15" fillId="0" borderId="19" xfId="1" applyNumberFormat="1" applyFont="1" applyFill="1" applyBorder="1" applyAlignment="1">
      <alignment horizontal="center" vertical="center" wrapText="1"/>
    </xf>
    <xf numFmtId="164" fontId="15" fillId="0" borderId="22" xfId="1" applyNumberFormat="1" applyFont="1" applyFill="1" applyBorder="1" applyAlignment="1">
      <alignment horizontal="center" vertical="center" wrapText="1"/>
    </xf>
    <xf numFmtId="164" fontId="15" fillId="0" borderId="19" xfId="1" applyNumberFormat="1" applyFont="1" applyFill="1" applyBorder="1" applyAlignment="1">
      <alignment horizontal="center" vertical="center" wrapText="1"/>
    </xf>
    <xf numFmtId="164" fontId="15" fillId="0" borderId="6" xfId="1" applyNumberFormat="1" applyFont="1" applyFill="1" applyBorder="1" applyAlignment="1">
      <alignment horizontal="center" vertical="center" wrapText="1"/>
    </xf>
    <xf numFmtId="1" fontId="19" fillId="0" borderId="18" xfId="1" applyNumberFormat="1" applyFont="1" applyFill="1" applyBorder="1" applyAlignment="1">
      <alignment horizontal="center" vertical="center" wrapText="1"/>
    </xf>
    <xf numFmtId="166" fontId="19" fillId="0" borderId="22" xfId="1" applyNumberFormat="1" applyFont="1" applyFill="1" applyBorder="1" applyAlignment="1">
      <alignment horizontal="center" vertical="center" wrapText="1"/>
    </xf>
    <xf numFmtId="166" fontId="19" fillId="0" borderId="22" xfId="2" applyNumberFormat="1" applyFont="1" applyFill="1" applyBorder="1" applyAlignment="1">
      <alignment horizontal="center" vertical="center" wrapText="1"/>
    </xf>
    <xf numFmtId="166" fontId="19" fillId="0" borderId="18" xfId="1" applyNumberFormat="1" applyFont="1" applyFill="1" applyBorder="1" applyAlignment="1">
      <alignment horizontal="center" vertical="center" wrapText="1"/>
    </xf>
    <xf numFmtId="166" fontId="19" fillId="0" borderId="21" xfId="1" applyNumberFormat="1" applyFont="1" applyFill="1" applyBorder="1" applyAlignment="1">
      <alignment horizontal="center" vertical="center" wrapText="1"/>
    </xf>
    <xf numFmtId="166" fontId="19" fillId="0" borderId="6" xfId="1" applyNumberFormat="1" applyFont="1" applyFill="1" applyBorder="1" applyAlignment="1">
      <alignment horizontal="center" vertical="center" wrapText="1"/>
    </xf>
    <xf numFmtId="166" fontId="19" fillId="0" borderId="5" xfId="1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right"/>
    </xf>
    <xf numFmtId="0" fontId="5" fillId="0" borderId="23" xfId="0" applyFont="1" applyFill="1" applyBorder="1"/>
    <xf numFmtId="0" fontId="14" fillId="0" borderId="33" xfId="0" applyFont="1" applyFill="1" applyBorder="1"/>
    <xf numFmtId="0" fontId="0" fillId="0" borderId="39" xfId="0" applyFill="1" applyBorder="1" applyAlignment="1">
      <alignment horizontal="center" vertical="center"/>
    </xf>
    <xf numFmtId="0" fontId="15" fillId="0" borderId="34" xfId="1" applyFont="1" applyFill="1" applyBorder="1" applyAlignment="1">
      <alignment horizontal="center" vertical="center" wrapText="1"/>
    </xf>
    <xf numFmtId="165" fontId="15" fillId="0" borderId="34" xfId="1" applyNumberFormat="1" applyFont="1" applyFill="1" applyBorder="1" applyAlignment="1">
      <alignment horizontal="center" vertical="center" wrapText="1"/>
    </xf>
    <xf numFmtId="164" fontId="15" fillId="0" borderId="35" xfId="1" applyNumberFormat="1" applyFont="1" applyFill="1" applyBorder="1" applyAlignment="1">
      <alignment horizontal="center" vertical="center" wrapText="1"/>
    </xf>
    <xf numFmtId="164" fontId="15" fillId="0" borderId="39" xfId="1" applyNumberFormat="1" applyFont="1" applyFill="1" applyBorder="1" applyAlignment="1">
      <alignment horizontal="center" vertical="center" wrapText="1"/>
    </xf>
    <xf numFmtId="164" fontId="15" fillId="0" borderId="34" xfId="1" applyNumberFormat="1" applyFont="1" applyFill="1" applyBorder="1" applyAlignment="1">
      <alignment horizontal="center" vertical="center" wrapText="1"/>
    </xf>
    <xf numFmtId="164" fontId="15" fillId="0" borderId="40" xfId="1" applyNumberFormat="1" applyFont="1" applyFill="1" applyBorder="1" applyAlignment="1">
      <alignment horizontal="center" vertical="center" wrapText="1"/>
    </xf>
    <xf numFmtId="1" fontId="19" fillId="0" borderId="34" xfId="1" applyNumberFormat="1" applyFont="1" applyFill="1" applyBorder="1" applyAlignment="1">
      <alignment horizontal="center" vertical="center" wrapText="1"/>
    </xf>
    <xf numFmtId="166" fontId="19" fillId="0" borderId="37" xfId="1" applyNumberFormat="1" applyFont="1" applyFill="1" applyBorder="1" applyAlignment="1">
      <alignment horizontal="center" vertical="center" wrapText="1"/>
    </xf>
    <xf numFmtId="166" fontId="19" fillId="0" borderId="37" xfId="2" applyNumberFormat="1" applyFont="1" applyFill="1" applyBorder="1" applyAlignment="1">
      <alignment horizontal="center" vertical="center" wrapText="1"/>
    </xf>
    <xf numFmtId="166" fontId="19" fillId="0" borderId="34" xfId="1" applyNumberFormat="1" applyFont="1" applyFill="1" applyBorder="1" applyAlignment="1">
      <alignment horizontal="center" vertical="center" wrapText="1"/>
    </xf>
    <xf numFmtId="166" fontId="19" fillId="0" borderId="41" xfId="1" applyNumberFormat="1" applyFont="1" applyFill="1" applyBorder="1" applyAlignment="1">
      <alignment horizontal="center" vertical="center" wrapText="1"/>
    </xf>
    <xf numFmtId="166" fontId="19" fillId="0" borderId="40" xfId="1" applyNumberFormat="1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right"/>
    </xf>
    <xf numFmtId="0" fontId="5" fillId="0" borderId="38" xfId="0" applyFont="1" applyFill="1" applyBorder="1"/>
    <xf numFmtId="167" fontId="15" fillId="0" borderId="43" xfId="1" applyNumberFormat="1" applyFont="1" applyFill="1" applyBorder="1" applyAlignment="1">
      <alignment vertical="center" wrapText="1"/>
    </xf>
    <xf numFmtId="0" fontId="14" fillId="0" borderId="29" xfId="0" applyFont="1" applyFill="1" applyBorder="1"/>
    <xf numFmtId="0" fontId="23" fillId="0" borderId="43" xfId="0" applyFont="1" applyFill="1" applyBorder="1" applyAlignment="1">
      <alignment horizontal="center" vertical="center"/>
    </xf>
    <xf numFmtId="0" fontId="16" fillId="0" borderId="25" xfId="1" applyFont="1" applyFill="1" applyBorder="1" applyAlignment="1">
      <alignment vertical="center" wrapText="1"/>
    </xf>
    <xf numFmtId="4" fontId="16" fillId="0" borderId="25" xfId="1" applyNumberFormat="1" applyFont="1" applyFill="1" applyBorder="1" applyAlignment="1">
      <alignment horizontal="center" vertical="center" wrapText="1"/>
    </xf>
    <xf numFmtId="164" fontId="16" fillId="0" borderId="42" xfId="1" applyNumberFormat="1" applyFont="1" applyFill="1" applyBorder="1" applyAlignment="1">
      <alignment horizontal="center" vertical="center" wrapText="1"/>
    </xf>
    <xf numFmtId="2" fontId="16" fillId="0" borderId="29" xfId="0" applyNumberFormat="1" applyFont="1" applyFill="1" applyBorder="1" applyAlignment="1">
      <alignment horizontal="center" vertical="center" wrapText="1"/>
    </xf>
    <xf numFmtId="2" fontId="16" fillId="0" borderId="25" xfId="0" applyNumberFormat="1" applyFont="1" applyFill="1" applyBorder="1" applyAlignment="1">
      <alignment horizontal="center" vertical="center" wrapText="1"/>
    </xf>
    <xf numFmtId="4" fontId="16" fillId="0" borderId="28" xfId="1" applyNumberFormat="1" applyFont="1" applyFill="1" applyBorder="1" applyAlignment="1">
      <alignment horizontal="center" vertical="center" wrapText="1"/>
    </xf>
    <xf numFmtId="1" fontId="18" fillId="0" borderId="29" xfId="2" applyNumberFormat="1" applyFont="1" applyFill="1" applyBorder="1" applyAlignment="1">
      <alignment horizontal="center" vertical="center" wrapText="1"/>
    </xf>
    <xf numFmtId="165" fontId="16" fillId="0" borderId="29" xfId="1" applyNumberFormat="1" applyFont="1" applyFill="1" applyBorder="1" applyAlignment="1">
      <alignment horizontal="center" vertical="center" wrapText="1"/>
    </xf>
    <xf numFmtId="165" fontId="16" fillId="0" borderId="29" xfId="2" applyNumberFormat="1" applyFont="1" applyFill="1" applyBorder="1" applyAlignment="1">
      <alignment horizontal="center" vertical="center" wrapText="1"/>
    </xf>
    <xf numFmtId="1" fontId="18" fillId="0" borderId="27" xfId="2" applyNumberFormat="1" applyFont="1" applyFill="1" applyBorder="1" applyAlignment="1">
      <alignment horizontal="center" vertical="center" wrapText="1"/>
    </xf>
    <xf numFmtId="166" fontId="18" fillId="0" borderId="27" xfId="2" applyNumberFormat="1" applyFont="1" applyFill="1" applyBorder="1" applyAlignment="1">
      <alignment horizontal="center" vertical="center" wrapText="1"/>
    </xf>
    <xf numFmtId="166" fontId="18" fillId="0" borderId="29" xfId="2" applyNumberFormat="1" applyFont="1" applyFill="1" applyBorder="1" applyAlignment="1">
      <alignment horizontal="center" vertical="center" wrapText="1"/>
    </xf>
    <xf numFmtId="1" fontId="18" fillId="0" borderId="29" xfId="3" applyNumberFormat="1" applyFont="1" applyFill="1" applyBorder="1" applyAlignment="1">
      <alignment horizontal="center" vertical="center" wrapText="1"/>
    </xf>
    <xf numFmtId="165" fontId="16" fillId="0" borderId="27" xfId="1" applyNumberFormat="1" applyFont="1" applyFill="1" applyBorder="1" applyAlignment="1">
      <alignment horizontal="center" vertical="center" wrapText="1"/>
    </xf>
    <xf numFmtId="165" fontId="25" fillId="0" borderId="29" xfId="2" applyNumberFormat="1" applyFont="1" applyFill="1" applyBorder="1" applyAlignment="1">
      <alignment horizontal="center" vertical="center" wrapText="1"/>
    </xf>
    <xf numFmtId="165" fontId="16" fillId="0" borderId="30" xfId="1" applyNumberFormat="1" applyFont="1" applyFill="1" applyBorder="1" applyAlignment="1">
      <alignment horizontal="center" vertical="center" wrapText="1"/>
    </xf>
    <xf numFmtId="166" fontId="18" fillId="0" borderId="28" xfId="2" applyNumberFormat="1" applyFont="1" applyFill="1" applyBorder="1" applyAlignment="1">
      <alignment horizontal="center" vertical="center" wrapText="1"/>
    </xf>
    <xf numFmtId="165" fontId="16" fillId="0" borderId="24" xfId="1" applyNumberFormat="1" applyFont="1" applyFill="1" applyBorder="1" applyAlignment="1">
      <alignment horizontal="center" vertical="center" wrapText="1"/>
    </xf>
    <xf numFmtId="0" fontId="3" fillId="0" borderId="29" xfId="0" applyFont="1" applyFill="1" applyBorder="1"/>
    <xf numFmtId="0" fontId="14" fillId="0" borderId="25" xfId="1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 wrapText="1"/>
    </xf>
    <xf numFmtId="165" fontId="16" fillId="0" borderId="42" xfId="3" applyNumberFormat="1" applyFont="1" applyFill="1" applyBorder="1" applyAlignment="1">
      <alignment horizontal="center" vertical="center" wrapText="1"/>
    </xf>
    <xf numFmtId="165" fontId="16" fillId="0" borderId="29" xfId="3" applyNumberFormat="1" applyFont="1" applyFill="1" applyBorder="1" applyAlignment="1">
      <alignment horizontal="center" vertical="center" wrapText="1"/>
    </xf>
    <xf numFmtId="165" fontId="16" fillId="0" borderId="25" xfId="2" applyNumberFormat="1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3" fontId="16" fillId="0" borderId="29" xfId="2" applyNumberFormat="1" applyFont="1" applyFill="1" applyBorder="1" applyAlignment="1">
      <alignment horizontal="right" vertical="center" wrapText="1"/>
    </xf>
    <xf numFmtId="0" fontId="26" fillId="0" borderId="0" xfId="0" applyFont="1" applyFill="1"/>
    <xf numFmtId="0" fontId="16" fillId="0" borderId="25" xfId="0" applyFont="1" applyFill="1" applyBorder="1" applyAlignment="1">
      <alignment horizontal="center" vertical="center" wrapText="1"/>
    </xf>
    <xf numFmtId="165" fontId="15" fillId="0" borderId="29" xfId="2" applyNumberFormat="1" applyFont="1" applyFill="1" applyBorder="1" applyAlignment="1">
      <alignment horizontal="center" vertical="center" wrapText="1"/>
    </xf>
    <xf numFmtId="0" fontId="17" fillId="0" borderId="25" xfId="1" applyFont="1" applyFill="1" applyBorder="1" applyAlignment="1">
      <alignment vertical="center" wrapText="1"/>
    </xf>
    <xf numFmtId="165" fontId="16" fillId="0" borderId="25" xfId="1" applyNumberFormat="1" applyFont="1" applyFill="1" applyBorder="1" applyAlignment="1">
      <alignment horizontal="center" vertical="center" wrapText="1"/>
    </xf>
    <xf numFmtId="165" fontId="15" fillId="0" borderId="27" xfId="2" applyNumberFormat="1" applyFont="1" applyFill="1" applyBorder="1" applyAlignment="1">
      <alignment horizontal="center" vertical="center" wrapText="1"/>
    </xf>
    <xf numFmtId="165" fontId="15" fillId="0" borderId="25" xfId="2" applyNumberFormat="1" applyFont="1" applyFill="1" applyBorder="1" applyAlignment="1">
      <alignment horizontal="center" vertical="center" wrapText="1"/>
    </xf>
    <xf numFmtId="165" fontId="16" fillId="0" borderId="32" xfId="1" applyNumberFormat="1" applyFont="1" applyFill="1" applyBorder="1" applyAlignment="1">
      <alignment horizontal="center" vertical="center" wrapText="1"/>
    </xf>
    <xf numFmtId="0" fontId="3" fillId="0" borderId="11" xfId="0" applyFont="1" applyFill="1" applyBorder="1"/>
    <xf numFmtId="0" fontId="14" fillId="0" borderId="44" xfId="1" applyFont="1" applyFill="1" applyBorder="1" applyAlignment="1">
      <alignment horizontal="center" vertical="center"/>
    </xf>
    <xf numFmtId="0" fontId="16" fillId="0" borderId="44" xfId="1" applyFont="1" applyFill="1" applyBorder="1" applyAlignment="1">
      <alignment vertical="center" wrapText="1"/>
    </xf>
    <xf numFmtId="4" fontId="16" fillId="0" borderId="44" xfId="1" applyNumberFormat="1" applyFont="1" applyFill="1" applyBorder="1" applyAlignment="1">
      <alignment horizontal="center" vertical="center" wrapText="1"/>
    </xf>
    <xf numFmtId="2" fontId="16" fillId="0" borderId="11" xfId="0" applyNumberFormat="1" applyFont="1" applyFill="1" applyBorder="1" applyAlignment="1">
      <alignment horizontal="center" vertical="center" wrapText="1"/>
    </xf>
    <xf numFmtId="2" fontId="16" fillId="0" borderId="44" xfId="0" applyNumberFormat="1" applyFont="1" applyFill="1" applyBorder="1" applyAlignment="1">
      <alignment horizontal="center" vertical="center" wrapText="1"/>
    </xf>
    <xf numFmtId="4" fontId="16" fillId="0" borderId="4" xfId="1" applyNumberFormat="1" applyFont="1" applyFill="1" applyBorder="1" applyAlignment="1">
      <alignment horizontal="center" vertical="center" wrapText="1"/>
    </xf>
    <xf numFmtId="165" fontId="16" fillId="0" borderId="11" xfId="1" applyNumberFormat="1" applyFont="1" applyFill="1" applyBorder="1" applyAlignment="1">
      <alignment horizontal="center" vertical="center" wrapText="1"/>
    </xf>
    <xf numFmtId="165" fontId="16" fillId="0" borderId="11" xfId="2" applyNumberFormat="1" applyFont="1" applyFill="1" applyBorder="1" applyAlignment="1">
      <alignment horizontal="center" vertical="center" wrapText="1"/>
    </xf>
    <xf numFmtId="166" fontId="18" fillId="0" borderId="12" xfId="2" applyNumberFormat="1" applyFont="1" applyFill="1" applyBorder="1" applyAlignment="1">
      <alignment horizontal="center" vertical="center" wrapText="1"/>
    </xf>
    <xf numFmtId="165" fontId="16" fillId="0" borderId="11" xfId="3" applyNumberFormat="1" applyFont="1" applyFill="1" applyBorder="1" applyAlignment="1">
      <alignment horizontal="center" vertical="center" wrapText="1"/>
    </xf>
    <xf numFmtId="165" fontId="16" fillId="0" borderId="12" xfId="1" applyNumberFormat="1" applyFont="1" applyFill="1" applyBorder="1" applyAlignment="1">
      <alignment horizontal="center" vertical="center" wrapText="1"/>
    </xf>
    <xf numFmtId="165" fontId="16" fillId="0" borderId="14" xfId="1" applyNumberFormat="1" applyFont="1" applyFill="1" applyBorder="1" applyAlignment="1">
      <alignment horizontal="center" vertical="center" wrapText="1"/>
    </xf>
    <xf numFmtId="165" fontId="16" fillId="0" borderId="44" xfId="2" applyNumberFormat="1" applyFont="1" applyFill="1" applyBorder="1" applyAlignment="1">
      <alignment horizontal="center" vertical="center" wrapText="1"/>
    </xf>
    <xf numFmtId="165" fontId="16" fillId="0" borderId="10" xfId="1" applyNumberFormat="1" applyFont="1" applyFill="1" applyBorder="1" applyAlignment="1">
      <alignment horizontal="center" vertical="center" wrapText="1"/>
    </xf>
    <xf numFmtId="2" fontId="16" fillId="0" borderId="46" xfId="0" applyNumberFormat="1" applyFont="1" applyFill="1" applyBorder="1" applyAlignment="1">
      <alignment horizontal="center" vertical="center" wrapText="1"/>
    </xf>
    <xf numFmtId="165" fontId="16" fillId="0" borderId="47" xfId="2" applyNumberFormat="1" applyFont="1" applyFill="1" applyBorder="1" applyAlignment="1">
      <alignment horizontal="center" vertical="center" wrapText="1"/>
    </xf>
    <xf numFmtId="0" fontId="3" fillId="0" borderId="42" xfId="0" applyFont="1" applyFill="1" applyBorder="1"/>
    <xf numFmtId="0" fontId="14" fillId="0" borderId="43" xfId="1" applyFont="1" applyFill="1" applyBorder="1" applyAlignment="1">
      <alignment horizontal="center" vertical="center"/>
    </xf>
    <xf numFmtId="0" fontId="16" fillId="0" borderId="43" xfId="1" applyFont="1" applyFill="1" applyBorder="1" applyAlignment="1">
      <alignment vertical="center" wrapText="1"/>
    </xf>
    <xf numFmtId="4" fontId="16" fillId="0" borderId="43" xfId="1" applyNumberFormat="1" applyFont="1" applyFill="1" applyBorder="1" applyAlignment="1">
      <alignment horizontal="center" vertical="center" wrapText="1"/>
    </xf>
    <xf numFmtId="2" fontId="16" fillId="0" borderId="42" xfId="0" applyNumberFormat="1" applyFont="1" applyFill="1" applyBorder="1" applyAlignment="1">
      <alignment horizontal="center" vertical="center" wrapText="1"/>
    </xf>
    <xf numFmtId="2" fontId="16" fillId="0" borderId="43" xfId="0" applyNumberFormat="1" applyFont="1" applyFill="1" applyBorder="1" applyAlignment="1">
      <alignment horizontal="center" vertical="center" wrapText="1"/>
    </xf>
    <xf numFmtId="4" fontId="16" fillId="0" borderId="3" xfId="1" applyNumberFormat="1" applyFont="1" applyFill="1" applyBorder="1" applyAlignment="1">
      <alignment horizontal="center" vertical="center" wrapText="1"/>
    </xf>
    <xf numFmtId="165" fontId="16" fillId="0" borderId="42" xfId="1" applyNumberFormat="1" applyFont="1" applyFill="1" applyBorder="1" applyAlignment="1">
      <alignment horizontal="center" vertical="center" wrapText="1"/>
    </xf>
    <xf numFmtId="165" fontId="16" fillId="0" borderId="42" xfId="2" applyNumberFormat="1" applyFont="1" applyFill="1" applyBorder="1" applyAlignment="1">
      <alignment horizontal="center" vertical="center" wrapText="1"/>
    </xf>
    <xf numFmtId="166" fontId="18" fillId="0" borderId="2" xfId="2" applyNumberFormat="1" applyFont="1" applyFill="1" applyBorder="1" applyAlignment="1">
      <alignment horizontal="center" vertical="center" wrapText="1"/>
    </xf>
    <xf numFmtId="165" fontId="16" fillId="0" borderId="2" xfId="1" applyNumberFormat="1" applyFont="1" applyFill="1" applyBorder="1" applyAlignment="1">
      <alignment horizontal="center" vertical="center" wrapText="1"/>
    </xf>
    <xf numFmtId="165" fontId="16" fillId="0" borderId="51" xfId="1" applyNumberFormat="1" applyFont="1" applyFill="1" applyBorder="1" applyAlignment="1">
      <alignment horizontal="center" vertical="center" wrapText="1"/>
    </xf>
    <xf numFmtId="165" fontId="16" fillId="0" borderId="43" xfId="2" applyNumberFormat="1" applyFont="1" applyFill="1" applyBorder="1" applyAlignment="1">
      <alignment horizontal="center" vertical="center" wrapText="1"/>
    </xf>
    <xf numFmtId="165" fontId="16" fillId="0" borderId="52" xfId="1" applyNumberFormat="1" applyFont="1" applyFill="1" applyBorder="1" applyAlignment="1">
      <alignment horizontal="center" vertical="center" wrapText="1"/>
    </xf>
    <xf numFmtId="2" fontId="30" fillId="0" borderId="29" xfId="0" applyNumberFormat="1" applyFont="1" applyFill="1" applyBorder="1" applyAlignment="1">
      <alignment horizontal="center" vertical="center" wrapText="1"/>
    </xf>
    <xf numFmtId="2" fontId="30" fillId="0" borderId="25" xfId="0" applyNumberFormat="1" applyFont="1" applyFill="1" applyBorder="1" applyAlignment="1">
      <alignment horizontal="center" vertical="center" wrapText="1"/>
    </xf>
    <xf numFmtId="0" fontId="17" fillId="0" borderId="29" xfId="0" applyFont="1" applyFill="1" applyBorder="1" applyAlignment="1">
      <alignment horizontal="center" vertical="center" wrapText="1"/>
    </xf>
    <xf numFmtId="1" fontId="16" fillId="0" borderId="27" xfId="2" applyNumberFormat="1" applyFont="1" applyFill="1" applyBorder="1" applyAlignment="1">
      <alignment horizontal="center" vertical="center" wrapText="1"/>
    </xf>
    <xf numFmtId="168" fontId="16" fillId="0" borderId="25" xfId="1" applyNumberFormat="1" applyFont="1" applyFill="1" applyBorder="1" applyAlignment="1">
      <alignment horizontal="center" vertical="center" wrapText="1"/>
    </xf>
    <xf numFmtId="169" fontId="16" fillId="0" borderId="53" xfId="1" applyNumberFormat="1" applyFont="1" applyFill="1" applyBorder="1" applyAlignment="1">
      <alignment horizontal="center" vertical="center" wrapText="1"/>
    </xf>
    <xf numFmtId="166" fontId="30" fillId="0" borderId="25" xfId="0" applyNumberFormat="1" applyFont="1" applyFill="1" applyBorder="1" applyAlignment="1">
      <alignment horizontal="center" vertical="center" wrapText="1"/>
    </xf>
    <xf numFmtId="0" fontId="30" fillId="0" borderId="29" xfId="0" applyFont="1" applyFill="1" applyBorder="1" applyAlignment="1">
      <alignment horizontal="center" vertical="center" wrapText="1"/>
    </xf>
    <xf numFmtId="2" fontId="5" fillId="0" borderId="25" xfId="0" applyNumberFormat="1" applyFont="1" applyFill="1" applyBorder="1" applyAlignment="1">
      <alignment horizontal="center" vertical="center" wrapText="1"/>
    </xf>
    <xf numFmtId="165" fontId="16" fillId="0" borderId="25" xfId="1" applyNumberFormat="1" applyFont="1" applyFill="1" applyBorder="1" applyAlignment="1">
      <alignment vertical="center" wrapText="1"/>
    </xf>
    <xf numFmtId="0" fontId="16" fillId="0" borderId="44" xfId="0" applyFont="1" applyFill="1" applyBorder="1" applyAlignment="1">
      <alignment horizontal="center" vertical="center" wrapText="1"/>
    </xf>
    <xf numFmtId="165" fontId="25" fillId="0" borderId="11" xfId="2" applyNumberFormat="1" applyFont="1" applyFill="1" applyBorder="1" applyAlignment="1">
      <alignment horizontal="center" vertical="center" wrapText="1"/>
    </xf>
    <xf numFmtId="4" fontId="23" fillId="0" borderId="29" xfId="0" applyNumberFormat="1" applyFont="1" applyFill="1" applyBorder="1"/>
    <xf numFmtId="2" fontId="17" fillId="0" borderId="25" xfId="0" applyNumberFormat="1" applyFont="1" applyFill="1" applyBorder="1" applyAlignment="1">
      <alignment horizontal="center" vertical="center" wrapText="1"/>
    </xf>
    <xf numFmtId="165" fontId="17" fillId="0" borderId="11" xfId="2" applyNumberFormat="1" applyFont="1" applyFill="1" applyBorder="1" applyAlignment="1">
      <alignment horizontal="center" vertical="center" wrapText="1"/>
    </xf>
    <xf numFmtId="164" fontId="36" fillId="0" borderId="29" xfId="1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166" fontId="3" fillId="0" borderId="0" xfId="0" applyNumberFormat="1" applyFont="1" applyFill="1"/>
    <xf numFmtId="165" fontId="3" fillId="0" borderId="0" xfId="0" applyNumberFormat="1" applyFont="1" applyFill="1"/>
    <xf numFmtId="0" fontId="7" fillId="0" borderId="0" xfId="0" applyFont="1" applyFill="1"/>
    <xf numFmtId="0" fontId="6" fillId="0" borderId="0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5" fillId="0" borderId="43" xfId="1" applyFont="1" applyFill="1" applyBorder="1" applyAlignment="1">
      <alignment vertical="center" wrapText="1"/>
    </xf>
    <xf numFmtId="164" fontId="15" fillId="0" borderId="42" xfId="1" applyNumberFormat="1" applyFont="1" applyFill="1" applyBorder="1" applyAlignment="1">
      <alignment horizontal="center" vertical="center" wrapText="1"/>
    </xf>
    <xf numFmtId="167" fontId="15" fillId="0" borderId="42" xfId="1" applyNumberFormat="1" applyFont="1" applyFill="1" applyBorder="1" applyAlignment="1">
      <alignment vertical="center" wrapText="1"/>
    </xf>
    <xf numFmtId="164" fontId="15" fillId="0" borderId="43" xfId="1" applyNumberFormat="1" applyFont="1" applyFill="1" applyBorder="1" applyAlignment="1">
      <alignment horizontal="center" vertical="center" wrapText="1"/>
    </xf>
    <xf numFmtId="164" fontId="15" fillId="0" borderId="3" xfId="1" applyNumberFormat="1" applyFont="1" applyFill="1" applyBorder="1" applyAlignment="1">
      <alignment horizontal="center" vertical="center" wrapText="1"/>
    </xf>
    <xf numFmtId="165" fontId="15" fillId="0" borderId="42" xfId="2" applyNumberFormat="1" applyFont="1" applyFill="1" applyBorder="1" applyAlignment="1">
      <alignment horizontal="center" vertical="center" wrapText="1"/>
    </xf>
    <xf numFmtId="165" fontId="15" fillId="0" borderId="2" xfId="2" applyNumberFormat="1" applyFont="1" applyFill="1" applyBorder="1" applyAlignment="1">
      <alignment horizontal="center" vertical="center" wrapText="1"/>
    </xf>
    <xf numFmtId="165" fontId="15" fillId="0" borderId="43" xfId="2" applyNumberFormat="1" applyFont="1" applyFill="1" applyBorder="1" applyAlignment="1">
      <alignment horizontal="center" vertical="center" wrapText="1"/>
    </xf>
    <xf numFmtId="0" fontId="15" fillId="0" borderId="25" xfId="1" applyFont="1" applyFill="1" applyBorder="1" applyAlignment="1">
      <alignment vertical="center" wrapText="1"/>
    </xf>
    <xf numFmtId="0" fontId="5" fillId="0" borderId="25" xfId="1" applyFont="1" applyFill="1" applyBorder="1" applyAlignment="1">
      <alignment horizontal="center" vertical="center"/>
    </xf>
    <xf numFmtId="4" fontId="15" fillId="0" borderId="25" xfId="1" applyNumberFormat="1" applyFont="1" applyFill="1" applyBorder="1" applyAlignment="1">
      <alignment horizontal="center" vertical="center" wrapText="1"/>
    </xf>
    <xf numFmtId="164" fontId="15" fillId="0" borderId="25" xfId="1" applyNumberFormat="1" applyFont="1" applyFill="1" applyBorder="1" applyAlignment="1">
      <alignment horizontal="center" vertical="center" wrapText="1"/>
    </xf>
    <xf numFmtId="0" fontId="14" fillId="0" borderId="46" xfId="1" applyFont="1" applyFill="1" applyBorder="1" applyAlignment="1">
      <alignment horizontal="center" vertical="center"/>
    </xf>
    <xf numFmtId="0" fontId="16" fillId="0" borderId="46" xfId="1" applyFont="1" applyFill="1" applyBorder="1" applyAlignment="1">
      <alignment vertical="center" wrapText="1"/>
    </xf>
    <xf numFmtId="4" fontId="16" fillId="0" borderId="46" xfId="1" applyNumberFormat="1" applyFont="1" applyFill="1" applyBorder="1" applyAlignment="1">
      <alignment horizontal="center" vertical="center" wrapText="1"/>
    </xf>
    <xf numFmtId="2" fontId="16" fillId="0" borderId="47" xfId="0" applyNumberFormat="1" applyFont="1" applyFill="1" applyBorder="1" applyAlignment="1">
      <alignment horizontal="center" vertical="center" wrapText="1"/>
    </xf>
    <xf numFmtId="4" fontId="16" fillId="0" borderId="48" xfId="1" applyNumberFormat="1" applyFont="1" applyFill="1" applyBorder="1" applyAlignment="1">
      <alignment horizontal="center" vertical="center" wrapText="1"/>
    </xf>
    <xf numFmtId="166" fontId="18" fillId="0" borderId="49" xfId="2" applyNumberFormat="1" applyFont="1" applyFill="1" applyBorder="1" applyAlignment="1">
      <alignment horizontal="center" vertical="center" wrapText="1"/>
    </xf>
    <xf numFmtId="165" fontId="16" fillId="0" borderId="47" xfId="3" applyNumberFormat="1" applyFont="1" applyFill="1" applyBorder="1" applyAlignment="1">
      <alignment horizontal="center" vertical="center" wrapText="1"/>
    </xf>
    <xf numFmtId="165" fontId="16" fillId="0" borderId="46" xfId="2" applyNumberFormat="1" applyFont="1" applyFill="1" applyBorder="1" applyAlignment="1">
      <alignment horizontal="center" vertical="center" wrapText="1"/>
    </xf>
    <xf numFmtId="165" fontId="16" fillId="0" borderId="45" xfId="1" applyNumberFormat="1" applyFont="1" applyFill="1" applyBorder="1" applyAlignment="1">
      <alignment horizontal="center" vertical="center" wrapText="1"/>
    </xf>
    <xf numFmtId="165" fontId="16" fillId="0" borderId="50" xfId="1" applyNumberFormat="1" applyFont="1" applyFill="1" applyBorder="1" applyAlignment="1">
      <alignment horizontal="center" vertical="center" wrapText="1"/>
    </xf>
    <xf numFmtId="0" fontId="2" fillId="0" borderId="48" xfId="0" applyFont="1" applyFill="1" applyBorder="1"/>
    <xf numFmtId="168" fontId="15" fillId="0" borderId="25" xfId="1" applyNumberFormat="1" applyFont="1" applyFill="1" applyBorder="1" applyAlignment="1">
      <alignment horizontal="center" vertical="center" wrapText="1"/>
    </xf>
    <xf numFmtId="0" fontId="15" fillId="0" borderId="25" xfId="1" applyFont="1" applyFill="1" applyBorder="1" applyAlignment="1">
      <alignment horizontal="left" vertical="center" wrapText="1"/>
    </xf>
    <xf numFmtId="165" fontId="15" fillId="0" borderId="29" xfId="1" applyNumberFormat="1" applyFont="1" applyFill="1" applyBorder="1" applyAlignment="1">
      <alignment horizontal="center" vertical="center" wrapText="1"/>
    </xf>
    <xf numFmtId="165" fontId="16" fillId="0" borderId="30" xfId="2" applyNumberFormat="1" applyFont="1" applyFill="1" applyBorder="1" applyAlignment="1">
      <alignment horizontal="center" vertical="center" wrapText="1"/>
    </xf>
    <xf numFmtId="0" fontId="6" fillId="0" borderId="25" xfId="1" applyFont="1" applyFill="1" applyBorder="1" applyAlignment="1">
      <alignment horizontal="center" vertical="center"/>
    </xf>
    <xf numFmtId="0" fontId="31" fillId="0" borderId="29" xfId="0" applyFont="1" applyFill="1" applyBorder="1" applyAlignment="1">
      <alignment wrapText="1"/>
    </xf>
    <xf numFmtId="166" fontId="30" fillId="0" borderId="29" xfId="0" applyNumberFormat="1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2" fontId="5" fillId="0" borderId="29" xfId="0" applyNumberFormat="1" applyFont="1" applyFill="1" applyBorder="1" applyAlignment="1">
      <alignment horizontal="center" vertical="center" wrapText="1"/>
    </xf>
    <xf numFmtId="3" fontId="12" fillId="0" borderId="29" xfId="0" applyNumberFormat="1" applyFont="1" applyFill="1" applyBorder="1" applyAlignment="1">
      <alignment vertical="center"/>
    </xf>
    <xf numFmtId="0" fontId="32" fillId="0" borderId="45" xfId="0" applyFont="1" applyFill="1" applyBorder="1"/>
    <xf numFmtId="0" fontId="16" fillId="0" borderId="46" xfId="0" applyFont="1" applyFill="1" applyBorder="1" applyAlignment="1">
      <alignment horizontal="center" vertical="center" wrapText="1"/>
    </xf>
    <xf numFmtId="165" fontId="15" fillId="0" borderId="47" xfId="2" applyNumberFormat="1" applyFont="1" applyFill="1" applyBorder="1" applyAlignment="1">
      <alignment horizontal="center" vertical="center" wrapText="1"/>
    </xf>
    <xf numFmtId="165" fontId="25" fillId="0" borderId="47" xfId="2" applyNumberFormat="1" applyFont="1" applyFill="1" applyBorder="1" applyAlignment="1">
      <alignment horizontal="center" vertical="center" wrapText="1"/>
    </xf>
    <xf numFmtId="4" fontId="33" fillId="0" borderId="25" xfId="1" applyNumberFormat="1" applyFont="1" applyFill="1" applyBorder="1" applyAlignment="1">
      <alignment horizontal="center" vertical="center" wrapText="1"/>
    </xf>
    <xf numFmtId="0" fontId="29" fillId="0" borderId="29" xfId="0" applyFont="1" applyFill="1" applyBorder="1"/>
    <xf numFmtId="0" fontId="34" fillId="0" borderId="25" xfId="1" applyFont="1" applyFill="1" applyBorder="1" applyAlignment="1">
      <alignment horizontal="center" vertical="center"/>
    </xf>
    <xf numFmtId="0" fontId="34" fillId="0" borderId="25" xfId="1" applyFont="1" applyFill="1" applyBorder="1" applyAlignment="1">
      <alignment vertical="center" wrapText="1"/>
    </xf>
    <xf numFmtId="0" fontId="34" fillId="0" borderId="29" xfId="0" applyFont="1" applyFill="1" applyBorder="1" applyAlignment="1">
      <alignment horizontal="center" vertical="center" wrapText="1"/>
    </xf>
    <xf numFmtId="2" fontId="17" fillId="0" borderId="29" xfId="0" applyNumberFormat="1" applyFont="1" applyFill="1" applyBorder="1" applyAlignment="1">
      <alignment horizontal="center" vertical="center" wrapText="1"/>
    </xf>
    <xf numFmtId="4" fontId="17" fillId="0" borderId="25" xfId="1" applyNumberFormat="1" applyFont="1" applyFill="1" applyBorder="1" applyAlignment="1">
      <alignment horizontal="center" vertical="center" wrapText="1"/>
    </xf>
    <xf numFmtId="4" fontId="17" fillId="0" borderId="28" xfId="1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0" fontId="17" fillId="0" borderId="25" xfId="1" applyFont="1" applyFill="1" applyBorder="1" applyAlignment="1">
      <alignment horizontal="center" vertical="center"/>
    </xf>
    <xf numFmtId="165" fontId="17" fillId="0" borderId="11" xfId="3" applyNumberFormat="1" applyFont="1" applyFill="1" applyBorder="1" applyAlignment="1">
      <alignment horizontal="center" vertical="center" wrapText="1"/>
    </xf>
    <xf numFmtId="165" fontId="17" fillId="0" borderId="29" xfId="2" applyNumberFormat="1" applyFont="1" applyFill="1" applyBorder="1" applyAlignment="1">
      <alignment horizontal="center" vertical="center" wrapText="1"/>
    </xf>
    <xf numFmtId="165" fontId="17" fillId="0" borderId="44" xfId="2" applyNumberFormat="1" applyFont="1" applyFill="1" applyBorder="1" applyAlignment="1">
      <alignment horizontal="center" vertical="center" wrapText="1"/>
    </xf>
    <xf numFmtId="165" fontId="17" fillId="0" borderId="24" xfId="1" applyNumberFormat="1" applyFont="1" applyFill="1" applyBorder="1" applyAlignment="1">
      <alignment horizontal="center" vertical="center" wrapText="1"/>
    </xf>
    <xf numFmtId="165" fontId="17" fillId="0" borderId="30" xfId="1" applyNumberFormat="1" applyFont="1" applyFill="1" applyBorder="1" applyAlignment="1">
      <alignment horizontal="center" vertical="center" wrapText="1"/>
    </xf>
    <xf numFmtId="0" fontId="36" fillId="0" borderId="29" xfId="1" applyFont="1" applyFill="1" applyBorder="1" applyAlignment="1">
      <alignment vertical="center" wrapText="1"/>
    </xf>
    <xf numFmtId="164" fontId="36" fillId="0" borderId="27" xfId="1" applyNumberFormat="1" applyFont="1" applyFill="1" applyBorder="1" applyAlignment="1">
      <alignment horizontal="center" vertical="center" wrapText="1"/>
    </xf>
    <xf numFmtId="165" fontId="36" fillId="0" borderId="29" xfId="2" applyNumberFormat="1" applyFont="1" applyFill="1" applyBorder="1" applyAlignment="1">
      <alignment horizontal="center"/>
    </xf>
    <xf numFmtId="165" fontId="36" fillId="0" borderId="29" xfId="1" applyNumberFormat="1" applyFont="1" applyFill="1" applyBorder="1" applyAlignment="1">
      <alignment horizontal="center"/>
    </xf>
    <xf numFmtId="165" fontId="36" fillId="0" borderId="27" xfId="1" applyNumberFormat="1" applyFont="1" applyFill="1" applyBorder="1" applyAlignment="1">
      <alignment horizontal="center"/>
    </xf>
    <xf numFmtId="165" fontId="36" fillId="0" borderId="24" xfId="1" applyNumberFormat="1" applyFont="1" applyFill="1" applyBorder="1" applyAlignment="1">
      <alignment horizontal="center"/>
    </xf>
    <xf numFmtId="165" fontId="36" fillId="0" borderId="30" xfId="1" applyNumberFormat="1" applyFont="1" applyFill="1" applyBorder="1" applyAlignment="1">
      <alignment horizontal="center"/>
    </xf>
    <xf numFmtId="165" fontId="36" fillId="0" borderId="25" xfId="1" applyNumberFormat="1" applyFont="1" applyFill="1" applyBorder="1" applyAlignment="1">
      <alignment horizontal="center"/>
    </xf>
    <xf numFmtId="165" fontId="36" fillId="0" borderId="31" xfId="1" applyNumberFormat="1" applyFont="1" applyFill="1" applyBorder="1" applyAlignment="1">
      <alignment horizontal="center"/>
    </xf>
    <xf numFmtId="165" fontId="36" fillId="0" borderId="54" xfId="1" applyNumberFormat="1" applyFont="1" applyFill="1" applyBorder="1" applyAlignment="1">
      <alignment horizontal="center"/>
    </xf>
    <xf numFmtId="169" fontId="36" fillId="0" borderId="30" xfId="1" applyNumberFormat="1" applyFont="1" applyFill="1" applyBorder="1" applyAlignment="1">
      <alignment horizontal="center"/>
    </xf>
    <xf numFmtId="165" fontId="36" fillId="0" borderId="25" xfId="2" applyNumberFormat="1" applyFont="1" applyFill="1" applyBorder="1" applyAlignment="1">
      <alignment horizontal="center"/>
    </xf>
    <xf numFmtId="165" fontId="36" fillId="0" borderId="10" xfId="1" applyNumberFormat="1" applyFont="1" applyFill="1" applyBorder="1" applyAlignment="1">
      <alignment horizontal="center"/>
    </xf>
    <xf numFmtId="165" fontId="36" fillId="0" borderId="11" xfId="1" applyNumberFormat="1" applyFont="1" applyFill="1" applyBorder="1" applyAlignment="1">
      <alignment horizontal="center"/>
    </xf>
    <xf numFmtId="165" fontId="36" fillId="0" borderId="11" xfId="2" applyNumberFormat="1" applyFont="1" applyFill="1" applyBorder="1" applyAlignment="1">
      <alignment horizontal="center"/>
    </xf>
    <xf numFmtId="165" fontId="36" fillId="0" borderId="12" xfId="1" applyNumberFormat="1" applyFont="1" applyFill="1" applyBorder="1" applyAlignment="1">
      <alignment horizontal="center"/>
    </xf>
    <xf numFmtId="165" fontId="36" fillId="0" borderId="44" xfId="1" applyNumberFormat="1" applyFont="1" applyFill="1" applyBorder="1" applyAlignment="1">
      <alignment horizontal="center"/>
    </xf>
    <xf numFmtId="165" fontId="36" fillId="0" borderId="14" xfId="1" applyNumberFormat="1" applyFont="1" applyFill="1" applyBorder="1" applyAlignment="1">
      <alignment horizontal="center"/>
    </xf>
    <xf numFmtId="165" fontId="36" fillId="0" borderId="4" xfId="1" applyNumberFormat="1" applyFont="1" applyFill="1" applyBorder="1" applyAlignment="1">
      <alignment horizontal="center"/>
    </xf>
    <xf numFmtId="165" fontId="36" fillId="0" borderId="55" xfId="1" applyNumberFormat="1" applyFont="1" applyFill="1" applyBorder="1" applyAlignment="1">
      <alignment horizontal="center"/>
    </xf>
    <xf numFmtId="169" fontId="36" fillId="0" borderId="14" xfId="1" applyNumberFormat="1" applyFont="1" applyFill="1" applyBorder="1" applyAlignment="1">
      <alignment horizontal="center"/>
    </xf>
    <xf numFmtId="14" fontId="13" fillId="0" borderId="29" xfId="0" applyNumberFormat="1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165" fontId="36" fillId="0" borderId="33" xfId="1" applyNumberFormat="1" applyFont="1" applyFill="1" applyBorder="1" applyAlignment="1">
      <alignment horizontal="center"/>
    </xf>
    <xf numFmtId="0" fontId="29" fillId="0" borderId="29" xfId="0" applyFont="1" applyFill="1" applyBorder="1" applyAlignment="1">
      <alignment wrapText="1"/>
    </xf>
    <xf numFmtId="0" fontId="3" fillId="0" borderId="29" xfId="0" applyFont="1" applyFill="1" applyBorder="1" applyAlignment="1">
      <alignment wrapText="1"/>
    </xf>
    <xf numFmtId="0" fontId="6" fillId="0" borderId="0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wrapText="1"/>
    </xf>
    <xf numFmtId="14" fontId="13" fillId="0" borderId="27" xfId="0" applyNumberFormat="1" applyFont="1" applyFill="1" applyBorder="1" applyAlignment="1">
      <alignment horizontal="center"/>
    </xf>
    <xf numFmtId="14" fontId="13" fillId="0" borderId="25" xfId="0" applyNumberFormat="1" applyFont="1" applyFill="1" applyBorder="1" applyAlignment="1">
      <alignment horizontal="center"/>
    </xf>
    <xf numFmtId="14" fontId="13" fillId="0" borderId="29" xfId="0" applyNumberFormat="1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1" fontId="18" fillId="0" borderId="27" xfId="1" applyNumberFormat="1" applyFont="1" applyFill="1" applyBorder="1" applyAlignment="1">
      <alignment horizontal="center" vertical="center" wrapText="1"/>
    </xf>
    <xf numFmtId="1" fontId="18" fillId="0" borderId="25" xfId="1" applyNumberFormat="1" applyFont="1" applyFill="1" applyBorder="1" applyAlignment="1">
      <alignment horizontal="center" vertical="center" wrapText="1"/>
    </xf>
    <xf numFmtId="1" fontId="18" fillId="0" borderId="32" xfId="1" applyNumberFormat="1" applyFont="1" applyFill="1" applyBorder="1" applyAlignment="1">
      <alignment horizontal="center" vertical="center" wrapText="1"/>
    </xf>
    <xf numFmtId="1" fontId="18" fillId="0" borderId="28" xfId="1" applyNumberFormat="1" applyFont="1" applyFill="1" applyBorder="1" applyAlignment="1">
      <alignment horizontal="center" vertical="center" wrapText="1"/>
    </xf>
    <xf numFmtId="1" fontId="18" fillId="0" borderId="29" xfId="1" applyNumberFormat="1" applyFont="1" applyFill="1" applyBorder="1" applyAlignment="1">
      <alignment horizontal="center" vertical="center" wrapText="1"/>
    </xf>
    <xf numFmtId="1" fontId="18" fillId="0" borderId="31" xfId="1" applyNumberFormat="1" applyFont="1" applyFill="1" applyBorder="1" applyAlignment="1">
      <alignment horizontal="center" vertical="center" wrapText="1"/>
    </xf>
    <xf numFmtId="1" fontId="18" fillId="0" borderId="30" xfId="1" applyNumberFormat="1" applyFont="1" applyFill="1" applyBorder="1" applyAlignment="1">
      <alignment horizontal="center" vertical="center" wrapText="1"/>
    </xf>
    <xf numFmtId="1" fontId="18" fillId="0" borderId="24" xfId="1" applyNumberFormat="1" applyFont="1" applyFill="1" applyBorder="1" applyAlignment="1">
      <alignment horizontal="center" vertical="center" wrapText="1"/>
    </xf>
    <xf numFmtId="49" fontId="18" fillId="0" borderId="28" xfId="1" applyNumberFormat="1" applyFont="1" applyFill="1" applyBorder="1" applyAlignment="1">
      <alignment horizontal="center" vertical="center" wrapText="1"/>
    </xf>
    <xf numFmtId="49" fontId="18" fillId="0" borderId="25" xfId="1" applyNumberFormat="1" applyFont="1" applyFill="1" applyBorder="1" applyAlignment="1">
      <alignment horizontal="center" vertical="center" wrapText="1"/>
    </xf>
    <xf numFmtId="49" fontId="18" fillId="0" borderId="27" xfId="1" applyNumberFormat="1" applyFont="1" applyFill="1" applyBorder="1" applyAlignment="1">
      <alignment horizontal="center" vertical="center" wrapText="1"/>
    </xf>
    <xf numFmtId="49" fontId="18" fillId="0" borderId="32" xfId="1" applyNumberFormat="1" applyFont="1" applyFill="1" applyBorder="1" applyAlignment="1">
      <alignment horizontal="center" vertical="center" wrapText="1"/>
    </xf>
    <xf numFmtId="164" fontId="20" fillId="0" borderId="11" xfId="1" applyNumberFormat="1" applyFont="1" applyFill="1" applyBorder="1" applyAlignment="1">
      <alignment horizontal="center" vertical="center" wrapText="1"/>
    </xf>
    <xf numFmtId="164" fontId="20" fillId="0" borderId="35" xfId="1" applyNumberFormat="1" applyFont="1" applyFill="1" applyBorder="1" applyAlignment="1">
      <alignment horizontal="center" vertical="center" wrapText="1"/>
    </xf>
    <xf numFmtId="164" fontId="20" fillId="0" borderId="12" xfId="1" applyNumberFormat="1" applyFont="1" applyFill="1" applyBorder="1" applyAlignment="1">
      <alignment horizontal="center" vertical="center" wrapText="1"/>
    </xf>
    <xf numFmtId="164" fontId="20" fillId="0" borderId="36" xfId="1" applyNumberFormat="1" applyFont="1" applyFill="1" applyBorder="1" applyAlignment="1">
      <alignment horizontal="center" vertical="center" wrapText="1"/>
    </xf>
    <xf numFmtId="49" fontId="18" fillId="0" borderId="31" xfId="1" applyNumberFormat="1" applyFont="1" applyFill="1" applyBorder="1" applyAlignment="1">
      <alignment horizontal="center" vertical="center" wrapText="1"/>
    </xf>
    <xf numFmtId="49" fontId="18" fillId="0" borderId="29" xfId="1" applyNumberFormat="1" applyFont="1" applyFill="1" applyBorder="1" applyAlignment="1">
      <alignment horizontal="center" vertical="center" wrapText="1"/>
    </xf>
    <xf numFmtId="49" fontId="18" fillId="0" borderId="30" xfId="1" applyNumberFormat="1" applyFont="1" applyFill="1" applyBorder="1" applyAlignment="1">
      <alignment horizontal="center" vertical="center" wrapText="1"/>
    </xf>
    <xf numFmtId="49" fontId="18" fillId="0" borderId="24" xfId="1" applyNumberFormat="1" applyFont="1" applyFill="1" applyBorder="1" applyAlignment="1">
      <alignment horizontal="center" vertical="center" wrapText="1"/>
    </xf>
    <xf numFmtId="1" fontId="18" fillId="0" borderId="21" xfId="1" applyNumberFormat="1" applyFont="1" applyFill="1" applyBorder="1" applyAlignment="1">
      <alignment horizontal="center" vertical="center" wrapText="1"/>
    </xf>
    <xf numFmtId="1" fontId="18" fillId="0" borderId="19" xfId="1" applyNumberFormat="1" applyFont="1" applyFill="1" applyBorder="1" applyAlignment="1">
      <alignment horizontal="center" vertical="center" wrapText="1"/>
    </xf>
    <xf numFmtId="1" fontId="18" fillId="0" borderId="7" xfId="1" applyNumberFormat="1" applyFont="1" applyFill="1" applyBorder="1" applyAlignment="1">
      <alignment horizontal="center" vertical="center" wrapText="1"/>
    </xf>
    <xf numFmtId="1" fontId="18" fillId="0" borderId="18" xfId="1" applyNumberFormat="1" applyFont="1" applyFill="1" applyBorder="1" applyAlignment="1">
      <alignment horizontal="center" vertical="center" wrapText="1"/>
    </xf>
    <xf numFmtId="1" fontId="18" fillId="0" borderId="23" xfId="1" applyNumberFormat="1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1" fontId="18" fillId="0" borderId="22" xfId="1" applyNumberFormat="1" applyFont="1" applyFill="1" applyBorder="1" applyAlignment="1">
      <alignment horizontal="center" vertical="center" wrapText="1"/>
    </xf>
    <xf numFmtId="1" fontId="18" fillId="0" borderId="6" xfId="1" applyNumberFormat="1" applyFont="1" applyFill="1" applyBorder="1" applyAlignment="1">
      <alignment horizontal="center" vertical="center" wrapText="1"/>
    </xf>
    <xf numFmtId="1" fontId="18" fillId="0" borderId="5" xfId="1" applyNumberFormat="1" applyFont="1" applyFill="1" applyBorder="1" applyAlignment="1">
      <alignment horizontal="center" vertical="center" wrapText="1"/>
    </xf>
    <xf numFmtId="1" fontId="19" fillId="0" borderId="22" xfId="1" applyNumberFormat="1" applyFont="1" applyFill="1" applyBorder="1" applyAlignment="1">
      <alignment horizontal="center" vertical="center" wrapText="1"/>
    </xf>
    <xf numFmtId="1" fontId="19" fillId="0" borderId="21" xfId="1" applyNumberFormat="1" applyFont="1" applyFill="1" applyBorder="1" applyAlignment="1">
      <alignment horizontal="center" vertical="center" wrapText="1"/>
    </xf>
    <xf numFmtId="1" fontId="19" fillId="0" borderId="19" xfId="1" applyNumberFormat="1" applyFont="1" applyFill="1" applyBorder="1" applyAlignment="1">
      <alignment horizontal="center" vertical="center" wrapText="1"/>
    </xf>
    <xf numFmtId="164" fontId="16" fillId="0" borderId="20" xfId="1" applyNumberFormat="1" applyFont="1" applyFill="1" applyBorder="1" applyAlignment="1">
      <alignment horizontal="center" vertical="center" wrapText="1"/>
    </xf>
    <xf numFmtId="164" fontId="16" fillId="0" borderId="26" xfId="1" applyNumberFormat="1" applyFont="1" applyFill="1" applyBorder="1" applyAlignment="1">
      <alignment horizontal="center" vertical="center" wrapText="1"/>
    </xf>
    <xf numFmtId="164" fontId="16" fillId="0" borderId="35" xfId="1" applyNumberFormat="1" applyFont="1" applyFill="1" applyBorder="1" applyAlignment="1">
      <alignment horizontal="center" vertical="center" wrapText="1"/>
    </xf>
    <xf numFmtId="164" fontId="17" fillId="0" borderId="21" xfId="1" applyNumberFormat="1" applyFont="1" applyFill="1" applyBorder="1" applyAlignment="1">
      <alignment horizontal="center" vertical="center" wrapText="1"/>
    </xf>
    <xf numFmtId="164" fontId="17" fillId="0" borderId="6" xfId="1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textRotation="90"/>
    </xf>
    <xf numFmtId="0" fontId="14" fillId="0" borderId="24" xfId="0" applyFont="1" applyFill="1" applyBorder="1" applyAlignment="1">
      <alignment horizontal="center" vertical="center" textRotation="90"/>
    </xf>
    <xf numFmtId="0" fontId="14" fillId="0" borderId="33" xfId="0" applyFont="1" applyFill="1" applyBorder="1" applyAlignment="1">
      <alignment horizontal="center" vertical="center" textRotation="90"/>
    </xf>
    <xf numFmtId="0" fontId="4" fillId="0" borderId="19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15" fillId="0" borderId="20" xfId="1" applyFont="1" applyFill="1" applyBorder="1" applyAlignment="1">
      <alignment horizontal="center" vertical="center" wrapText="1"/>
    </xf>
    <xf numFmtId="0" fontId="15" fillId="0" borderId="26" xfId="1" applyFont="1" applyFill="1" applyBorder="1" applyAlignment="1">
      <alignment horizontal="center" vertical="center" wrapText="1"/>
    </xf>
    <xf numFmtId="0" fontId="15" fillId="0" borderId="35" xfId="1" applyFont="1" applyFill="1" applyBorder="1" applyAlignment="1">
      <alignment horizontal="center" vertical="center" wrapText="1"/>
    </xf>
    <xf numFmtId="0" fontId="16" fillId="0" borderId="20" xfId="1" applyFont="1" applyFill="1" applyBorder="1" applyAlignment="1">
      <alignment horizontal="center" vertical="center" wrapText="1"/>
    </xf>
    <xf numFmtId="0" fontId="16" fillId="0" borderId="26" xfId="1" applyFont="1" applyFill="1" applyBorder="1" applyAlignment="1">
      <alignment horizontal="center" vertical="center" wrapText="1"/>
    </xf>
    <xf numFmtId="0" fontId="16" fillId="0" borderId="35" xfId="1" applyFont="1" applyFill="1" applyBorder="1" applyAlignment="1">
      <alignment horizontal="center" vertical="center" wrapText="1"/>
    </xf>
    <xf numFmtId="165" fontId="16" fillId="0" borderId="0" xfId="2" applyNumberFormat="1" applyFont="1" applyFill="1" applyBorder="1" applyAlignment="1">
      <alignment horizontal="center" vertical="center" wrapText="1"/>
    </xf>
    <xf numFmtId="165" fontId="16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4" fillId="0" borderId="29" xfId="1" applyFont="1" applyFill="1" applyBorder="1" applyAlignment="1">
      <alignment horizontal="center" vertical="center"/>
    </xf>
    <xf numFmtId="0" fontId="16" fillId="0" borderId="29" xfId="1" applyFont="1" applyFill="1" applyBorder="1" applyAlignment="1">
      <alignment vertical="center" wrapText="1"/>
    </xf>
    <xf numFmtId="4" fontId="16" fillId="0" borderId="29" xfId="1" applyNumberFormat="1" applyFont="1" applyFill="1" applyBorder="1" applyAlignment="1">
      <alignment horizontal="center" vertical="center" wrapText="1"/>
    </xf>
    <xf numFmtId="0" fontId="5" fillId="0" borderId="29" xfId="1" applyFont="1" applyFill="1" applyBorder="1" applyAlignment="1">
      <alignment horizontal="center" vertical="center"/>
    </xf>
    <xf numFmtId="0" fontId="15" fillId="0" borderId="29" xfId="1" applyFont="1" applyFill="1" applyBorder="1" applyAlignment="1">
      <alignment vertical="center" wrapText="1"/>
    </xf>
    <xf numFmtId="4" fontId="15" fillId="0" borderId="29" xfId="1" applyNumberFormat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O413"/>
  <sheetViews>
    <sheetView tabSelected="1" zoomScale="80" zoomScaleNormal="80" zoomScaleSheetLayoutView="90" workbookViewId="0">
      <pane xSplit="13" ySplit="12" topLeftCell="BX384" activePane="bottomRight" state="frozen"/>
      <selection activeCell="CM182" sqref="CM182"/>
      <selection pane="topRight" activeCell="CM182" sqref="CM182"/>
      <selection pane="bottomLeft" activeCell="CM182" sqref="CM182"/>
      <selection pane="bottomRight" activeCell="BZ79" sqref="BZ79"/>
    </sheetView>
  </sheetViews>
  <sheetFormatPr defaultColWidth="9.140625" defaultRowHeight="15.75" x14ac:dyDescent="0.25"/>
  <cols>
    <col min="1" max="1" width="7.5703125" style="1" customWidth="1"/>
    <col min="2" max="2" width="10" style="1" customWidth="1"/>
    <col min="3" max="3" width="42.140625" style="2" customWidth="1"/>
    <col min="4" max="4" width="12.5703125" style="2" hidden="1" customWidth="1"/>
    <col min="5" max="6" width="10.140625" style="3" hidden="1" customWidth="1"/>
    <col min="7" max="9" width="8.5703125" style="3" hidden="1" customWidth="1"/>
    <col min="10" max="13" width="4.85546875" style="3" hidden="1" customWidth="1"/>
    <col min="14" max="14" width="11.42578125" style="5" hidden="1" customWidth="1"/>
    <col min="15" max="15" width="16" style="5" hidden="1" customWidth="1"/>
    <col min="16" max="16" width="11.28515625" style="5" customWidth="1"/>
    <col min="17" max="17" width="18.28515625" style="5" customWidth="1"/>
    <col min="18" max="18" width="11.28515625" style="8" customWidth="1"/>
    <col min="19" max="19" width="15.42578125" style="8" customWidth="1"/>
    <col min="20" max="20" width="10.5703125" style="164" customWidth="1"/>
    <col min="21" max="21" width="15.28515625" style="5" customWidth="1"/>
    <col min="22" max="22" width="12.28515625" style="5" hidden="1" customWidth="1"/>
    <col min="23" max="23" width="16.7109375" style="5" hidden="1" customWidth="1"/>
    <col min="24" max="24" width="12.140625" style="5" hidden="1" customWidth="1"/>
    <col min="25" max="25" width="15.5703125" style="5" hidden="1" customWidth="1"/>
    <col min="26" max="26" width="10.7109375" style="5" hidden="1" customWidth="1"/>
    <col min="27" max="27" width="15.7109375" style="5" hidden="1" customWidth="1"/>
    <col min="28" max="28" width="10.5703125" style="5" hidden="1" customWidth="1"/>
    <col min="29" max="29" width="19.140625" style="5" hidden="1" customWidth="1"/>
    <col min="30" max="30" width="10.5703125" style="5" customWidth="1"/>
    <col min="31" max="31" width="15.5703125" style="5" customWidth="1"/>
    <col min="32" max="32" width="11.140625" style="5" customWidth="1"/>
    <col min="33" max="33" width="15.42578125" style="5" customWidth="1"/>
    <col min="34" max="34" width="11.85546875" style="5" hidden="1" customWidth="1"/>
    <col min="35" max="35" width="16.85546875" style="5" hidden="1" customWidth="1"/>
    <col min="36" max="36" width="11.85546875" style="5" hidden="1" customWidth="1"/>
    <col min="37" max="37" width="17" style="5" hidden="1" customWidth="1"/>
    <col min="38" max="38" width="11.85546875" style="5" customWidth="1"/>
    <col min="39" max="39" width="17.140625" style="5" customWidth="1"/>
    <col min="40" max="40" width="10" style="5" hidden="1" customWidth="1"/>
    <col min="41" max="41" width="13.7109375" style="5" hidden="1" customWidth="1"/>
    <col min="42" max="42" width="11.28515625" style="8" customWidth="1"/>
    <col min="43" max="43" width="19" style="8" customWidth="1"/>
    <col min="44" max="44" width="9" style="5" hidden="1" customWidth="1"/>
    <col min="45" max="45" width="16.140625" style="5" hidden="1" customWidth="1"/>
    <col min="46" max="46" width="12.42578125" style="5" hidden="1" customWidth="1"/>
    <col min="47" max="47" width="14.5703125" style="5" hidden="1" customWidth="1"/>
    <col min="48" max="48" width="11.5703125" style="5" hidden="1" customWidth="1"/>
    <col min="49" max="49" width="17.42578125" style="5" hidden="1" customWidth="1"/>
    <col min="50" max="50" width="12.140625" style="5" customWidth="1"/>
    <col min="51" max="51" width="14.7109375" style="5" customWidth="1"/>
    <col min="52" max="52" width="10.42578125" style="5" hidden="1" customWidth="1"/>
    <col min="53" max="53" width="13.7109375" style="5" hidden="1" customWidth="1"/>
    <col min="54" max="54" width="12.42578125" style="5" hidden="1" customWidth="1"/>
    <col min="55" max="55" width="17.28515625" style="5" hidden="1" customWidth="1"/>
    <col min="56" max="56" width="9.28515625" style="5" customWidth="1"/>
    <col min="57" max="57" width="14.28515625" style="5" customWidth="1"/>
    <col min="58" max="58" width="11.140625" style="5" customWidth="1"/>
    <col min="59" max="59" width="15.85546875" style="5" customWidth="1"/>
    <col min="60" max="60" width="12" style="5" customWidth="1"/>
    <col min="61" max="61" width="14.85546875" style="5" customWidth="1"/>
    <col min="62" max="62" width="11.28515625" style="5" customWidth="1"/>
    <col min="63" max="63" width="16.5703125" style="5" customWidth="1"/>
    <col min="64" max="64" width="11.85546875" style="5" hidden="1" customWidth="1"/>
    <col min="65" max="65" width="16.85546875" style="5" hidden="1" customWidth="1"/>
    <col min="66" max="66" width="11.28515625" style="5" customWidth="1"/>
    <col min="67" max="67" width="15.7109375" style="5" customWidth="1"/>
    <col min="68" max="68" width="11.28515625" style="5" customWidth="1"/>
    <col min="69" max="69" width="16.140625" style="5" customWidth="1"/>
    <col min="70" max="70" width="9.42578125" style="5" customWidth="1"/>
    <col min="71" max="71" width="16" style="5" customWidth="1"/>
    <col min="72" max="72" width="12" style="5" hidden="1" customWidth="1"/>
    <col min="73" max="73" width="16.85546875" style="5" hidden="1" customWidth="1"/>
    <col min="74" max="74" width="10.5703125" style="5" customWidth="1"/>
    <col min="75" max="75" width="16.28515625" style="5" customWidth="1"/>
    <col min="76" max="76" width="11.42578125" style="5" customWidth="1"/>
    <col min="77" max="77" width="17.28515625" style="5" customWidth="1"/>
    <col min="78" max="78" width="11.28515625" style="5" customWidth="1"/>
    <col min="79" max="79" width="15.5703125" style="5" customWidth="1"/>
    <col min="80" max="80" width="11.85546875" style="5" hidden="1" customWidth="1"/>
    <col min="81" max="81" width="14.7109375" style="5" hidden="1" customWidth="1"/>
    <col min="82" max="82" width="11.140625" style="5" customWidth="1"/>
    <col min="83" max="83" width="15.140625" style="5" customWidth="1"/>
    <col min="84" max="84" width="11.42578125" style="5" hidden="1" customWidth="1"/>
    <col min="85" max="85" width="15.140625" style="5" hidden="1" customWidth="1"/>
    <col min="86" max="86" width="13.7109375" style="5" customWidth="1"/>
    <col min="87" max="87" width="16.28515625" style="5" customWidth="1"/>
    <col min="88" max="88" width="11.140625" style="5" hidden="1" customWidth="1"/>
    <col min="89" max="89" width="14.140625" style="5" hidden="1" customWidth="1"/>
    <col min="90" max="90" width="11.28515625" style="5" hidden="1" customWidth="1"/>
    <col min="91" max="91" width="15" style="5" hidden="1" customWidth="1"/>
    <col min="92" max="92" width="12" style="5" hidden="1" customWidth="1"/>
    <col min="93" max="93" width="16.140625" style="5" hidden="1" customWidth="1"/>
    <col min="94" max="94" width="11.140625" style="5" hidden="1" customWidth="1"/>
    <col min="95" max="95" width="15.7109375" style="5" hidden="1" customWidth="1"/>
    <col min="96" max="96" width="11.28515625" style="5" customWidth="1"/>
    <col min="97" max="97" width="15.28515625" style="5" customWidth="1"/>
    <col min="98" max="98" width="10.85546875" style="5" customWidth="1"/>
    <col min="99" max="99" width="17" style="5" customWidth="1"/>
    <col min="100" max="100" width="11.85546875" style="5" hidden="1" customWidth="1"/>
    <col min="101" max="101" width="16.28515625" style="5" hidden="1" customWidth="1"/>
    <col min="102" max="102" width="12.140625" style="5" hidden="1" customWidth="1"/>
    <col min="103" max="103" width="15.42578125" style="5" hidden="1" customWidth="1"/>
    <col min="104" max="104" width="11.7109375" style="5" customWidth="1"/>
    <col min="105" max="105" width="16.5703125" style="5" customWidth="1"/>
    <col min="106" max="106" width="12.42578125" style="5" hidden="1" customWidth="1"/>
    <col min="107" max="107" width="13.5703125" style="5" hidden="1" customWidth="1"/>
    <col min="108" max="108" width="11.28515625" style="5" hidden="1" customWidth="1"/>
    <col min="109" max="109" width="17.140625" style="5" hidden="1" customWidth="1"/>
    <col min="110" max="110" width="9" style="5" hidden="1" customWidth="1"/>
    <col min="111" max="111" width="17.7109375" style="5" hidden="1" customWidth="1"/>
    <col min="112" max="112" width="11.85546875" style="5" hidden="1" customWidth="1"/>
    <col min="113" max="113" width="17.42578125" style="5" hidden="1" customWidth="1"/>
    <col min="114" max="114" width="9.140625" style="5" hidden="1" customWidth="1"/>
    <col min="115" max="115" width="16.140625" style="5" hidden="1" customWidth="1"/>
    <col min="116" max="116" width="13.5703125" style="5" hidden="1" customWidth="1"/>
    <col min="117" max="117" width="17" style="5" hidden="1" customWidth="1"/>
    <col min="118" max="118" width="13.85546875" style="7" hidden="1" customWidth="1"/>
    <col min="119" max="119" width="18.85546875" style="8" hidden="1" customWidth="1"/>
    <col min="120" max="121" width="0" style="1" hidden="1" customWidth="1"/>
    <col min="122" max="16384" width="9.140625" style="1"/>
  </cols>
  <sheetData>
    <row r="1" spans="1:119" ht="18.75" customHeight="1" x14ac:dyDescent="0.25">
      <c r="L1" s="4"/>
      <c r="M1" s="4"/>
      <c r="R1" s="4"/>
      <c r="S1" s="4"/>
      <c r="T1" s="6"/>
      <c r="U1" s="4"/>
      <c r="AP1" s="4"/>
      <c r="AQ1" s="4"/>
      <c r="CR1" s="249" t="s">
        <v>538</v>
      </c>
      <c r="CS1" s="249"/>
    </row>
    <row r="2" spans="1:119" ht="51" customHeight="1" x14ac:dyDescent="0.25">
      <c r="B2" s="248" t="s">
        <v>0</v>
      </c>
      <c r="C2" s="248"/>
      <c r="L2" s="9"/>
      <c r="M2" s="9"/>
      <c r="R2" s="4"/>
      <c r="S2" s="4"/>
      <c r="T2" s="6"/>
      <c r="U2" s="4"/>
      <c r="AP2" s="4"/>
      <c r="AQ2" s="4"/>
      <c r="BZ2" s="169"/>
      <c r="CA2" s="169"/>
      <c r="CR2" s="250" t="s">
        <v>537</v>
      </c>
      <c r="CS2" s="250"/>
    </row>
    <row r="3" spans="1:119" ht="55.5" customHeight="1" thickBot="1" x14ac:dyDescent="0.3">
      <c r="A3" s="167"/>
      <c r="B3" s="248"/>
      <c r="C3" s="24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  <c r="BK3" s="168"/>
      <c r="BL3" s="168"/>
      <c r="BM3" s="168"/>
      <c r="BN3" s="168"/>
      <c r="BO3" s="168"/>
      <c r="BP3" s="168"/>
      <c r="BQ3" s="168"/>
      <c r="BR3" s="168"/>
      <c r="BS3" s="168"/>
      <c r="BT3" s="168"/>
      <c r="BU3" s="168"/>
      <c r="BV3" s="168"/>
      <c r="BW3" s="168"/>
      <c r="BX3" s="168"/>
      <c r="BY3" s="168"/>
      <c r="BZ3" s="4"/>
      <c r="CA3" s="4"/>
      <c r="CB3" s="11"/>
      <c r="CC3" s="11"/>
      <c r="CD3" s="11"/>
      <c r="CE3" s="11"/>
      <c r="CF3" s="11"/>
      <c r="CG3" s="11"/>
      <c r="CL3" s="12"/>
      <c r="CM3" s="12"/>
      <c r="CN3" s="11"/>
      <c r="CO3" s="11"/>
      <c r="CP3" s="11"/>
      <c r="CQ3" s="11"/>
      <c r="CR3" s="11"/>
      <c r="CS3" s="11"/>
      <c r="CT3" s="11"/>
      <c r="CU3" s="11"/>
      <c r="CV3" s="12"/>
      <c r="CW3" s="12"/>
      <c r="CX3" s="12"/>
      <c r="CY3" s="12"/>
      <c r="DB3" s="12"/>
      <c r="DC3" s="12"/>
      <c r="DD3" s="12"/>
      <c r="DE3" s="12"/>
      <c r="DF3" s="12"/>
      <c r="DG3" s="12"/>
      <c r="DH3" s="12"/>
      <c r="DI3" s="12"/>
      <c r="DJ3" s="4"/>
      <c r="DK3" s="4"/>
      <c r="DL3" s="13"/>
      <c r="DN3" s="14">
        <f>DN50+DN146</f>
        <v>10370</v>
      </c>
      <c r="DO3" s="14">
        <f>DO50+DO146</f>
        <v>818695650.36399996</v>
      </c>
    </row>
    <row r="4" spans="1:119" ht="21.75" hidden="1" customHeight="1" x14ac:dyDescent="0.3">
      <c r="A4" s="167"/>
      <c r="B4" s="15"/>
      <c r="C4" s="16"/>
      <c r="D4" s="9"/>
      <c r="E4" s="9"/>
      <c r="F4" s="9"/>
      <c r="G4" s="9"/>
      <c r="H4" s="9"/>
      <c r="I4" s="9"/>
      <c r="J4" s="10"/>
      <c r="K4" s="10"/>
      <c r="L4" s="10"/>
      <c r="M4" s="10"/>
      <c r="N4" s="17" t="s">
        <v>1</v>
      </c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9"/>
      <c r="AP4" s="20" t="s">
        <v>2</v>
      </c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2"/>
      <c r="CB4" s="23" t="s">
        <v>3</v>
      </c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5"/>
      <c r="DN4" s="26"/>
      <c r="DO4" s="27"/>
    </row>
    <row r="5" spans="1:119" s="39" customFormat="1" ht="21.75" hidden="1" customHeight="1" thickBot="1" x14ac:dyDescent="0.25">
      <c r="B5" s="28"/>
      <c r="C5" s="29"/>
      <c r="D5" s="30"/>
      <c r="E5" s="30"/>
      <c r="F5" s="30"/>
      <c r="G5" s="30"/>
      <c r="H5" s="30"/>
      <c r="I5" s="30"/>
      <c r="J5" s="30"/>
      <c r="K5" s="30"/>
      <c r="L5" s="30"/>
      <c r="M5" s="30"/>
      <c r="N5" s="31"/>
      <c r="O5" s="32">
        <v>1</v>
      </c>
      <c r="P5" s="32"/>
      <c r="Q5" s="32">
        <v>1</v>
      </c>
      <c r="R5" s="32"/>
      <c r="S5" s="32">
        <v>1</v>
      </c>
      <c r="T5" s="32"/>
      <c r="U5" s="32">
        <v>1</v>
      </c>
      <c r="V5" s="32"/>
      <c r="W5" s="32">
        <v>1</v>
      </c>
      <c r="X5" s="32"/>
      <c r="Y5" s="32">
        <v>1</v>
      </c>
      <c r="Z5" s="32"/>
      <c r="AA5" s="32">
        <v>1</v>
      </c>
      <c r="AB5" s="32"/>
      <c r="AC5" s="32">
        <v>1</v>
      </c>
      <c r="AD5" s="32"/>
      <c r="AE5" s="32">
        <v>1</v>
      </c>
      <c r="AF5" s="32"/>
      <c r="AG5" s="32">
        <v>1</v>
      </c>
      <c r="AH5" s="32"/>
      <c r="AI5" s="32">
        <v>1</v>
      </c>
      <c r="AJ5" s="32"/>
      <c r="AK5" s="32">
        <v>1</v>
      </c>
      <c r="AL5" s="32"/>
      <c r="AM5" s="32">
        <v>1</v>
      </c>
      <c r="AN5" s="32"/>
      <c r="AO5" s="33">
        <v>1</v>
      </c>
      <c r="AP5" s="31"/>
      <c r="AQ5" s="32">
        <v>1</v>
      </c>
      <c r="AR5" s="32"/>
      <c r="AS5" s="32">
        <v>1</v>
      </c>
      <c r="AT5" s="32"/>
      <c r="AU5" s="32">
        <v>1</v>
      </c>
      <c r="AV5" s="32"/>
      <c r="AW5" s="32">
        <v>1</v>
      </c>
      <c r="AX5" s="32"/>
      <c r="AY5" s="32">
        <v>1</v>
      </c>
      <c r="AZ5" s="32"/>
      <c r="BA5" s="32">
        <v>1</v>
      </c>
      <c r="BB5" s="32"/>
      <c r="BC5" s="32">
        <v>1</v>
      </c>
      <c r="BD5" s="32"/>
      <c r="BE5" s="32">
        <v>1</v>
      </c>
      <c r="BF5" s="32"/>
      <c r="BG5" s="32">
        <v>1</v>
      </c>
      <c r="BH5" s="32"/>
      <c r="BI5" s="32">
        <v>1</v>
      </c>
      <c r="BJ5" s="34"/>
      <c r="BK5" s="34">
        <v>1</v>
      </c>
      <c r="BL5" s="32"/>
      <c r="BM5" s="32">
        <v>1</v>
      </c>
      <c r="BN5" s="32"/>
      <c r="BO5" s="32">
        <v>1</v>
      </c>
      <c r="BP5" s="32"/>
      <c r="BQ5" s="32">
        <v>1</v>
      </c>
      <c r="BR5" s="32"/>
      <c r="BS5" s="32">
        <v>1</v>
      </c>
      <c r="BT5" s="32"/>
      <c r="BU5" s="32">
        <v>1</v>
      </c>
      <c r="BV5" s="32"/>
      <c r="BW5" s="32">
        <v>1</v>
      </c>
      <c r="BX5" s="32"/>
      <c r="BY5" s="32">
        <v>1</v>
      </c>
      <c r="BZ5" s="32"/>
      <c r="CA5" s="35">
        <v>1</v>
      </c>
      <c r="CB5" s="34"/>
      <c r="CC5" s="34">
        <v>1</v>
      </c>
      <c r="CD5" s="34"/>
      <c r="CE5" s="34">
        <v>1</v>
      </c>
      <c r="CF5" s="32"/>
      <c r="CG5" s="32">
        <v>1</v>
      </c>
      <c r="CH5" s="34"/>
      <c r="CI5" s="34">
        <v>1</v>
      </c>
      <c r="CJ5" s="32"/>
      <c r="CK5" s="32">
        <v>1</v>
      </c>
      <c r="CL5" s="34"/>
      <c r="CM5" s="34">
        <v>1</v>
      </c>
      <c r="CN5" s="34"/>
      <c r="CO5" s="34">
        <v>1</v>
      </c>
      <c r="CP5" s="34"/>
      <c r="CQ5" s="34">
        <v>1</v>
      </c>
      <c r="CR5" s="34"/>
      <c r="CS5" s="34">
        <v>1</v>
      </c>
      <c r="CT5" s="34"/>
      <c r="CU5" s="34">
        <v>1</v>
      </c>
      <c r="CV5" s="34"/>
      <c r="CW5" s="34">
        <v>1</v>
      </c>
      <c r="CX5" s="34"/>
      <c r="CY5" s="34">
        <v>1</v>
      </c>
      <c r="CZ5" s="34"/>
      <c r="DA5" s="34">
        <v>1</v>
      </c>
      <c r="DB5" s="34"/>
      <c r="DC5" s="34">
        <v>1</v>
      </c>
      <c r="DD5" s="34"/>
      <c r="DE5" s="34">
        <v>1</v>
      </c>
      <c r="DF5" s="34"/>
      <c r="DG5" s="34">
        <v>1</v>
      </c>
      <c r="DH5" s="34"/>
      <c r="DI5" s="34">
        <v>1</v>
      </c>
      <c r="DJ5" s="34"/>
      <c r="DK5" s="34">
        <v>1</v>
      </c>
      <c r="DL5" s="34"/>
      <c r="DM5" s="36">
        <v>1</v>
      </c>
      <c r="DN5" s="37">
        <f>SUM(O5:DM5)</f>
        <v>52</v>
      </c>
      <c r="DO5" s="38"/>
    </row>
    <row r="6" spans="1:119" s="40" customFormat="1" ht="75.75" customHeight="1" x14ac:dyDescent="0.25">
      <c r="A6" s="293" t="s">
        <v>4</v>
      </c>
      <c r="B6" s="296" t="s">
        <v>5</v>
      </c>
      <c r="C6" s="299" t="s">
        <v>6</v>
      </c>
      <c r="D6" s="302" t="s">
        <v>7</v>
      </c>
      <c r="E6" s="288" t="s">
        <v>8</v>
      </c>
      <c r="F6" s="288"/>
      <c r="G6" s="288" t="s">
        <v>9</v>
      </c>
      <c r="H6" s="288" t="s">
        <v>10</v>
      </c>
      <c r="I6" s="288" t="s">
        <v>11</v>
      </c>
      <c r="J6" s="291" t="s">
        <v>12</v>
      </c>
      <c r="K6" s="292"/>
      <c r="L6" s="292"/>
      <c r="M6" s="292"/>
      <c r="N6" s="275" t="s">
        <v>13</v>
      </c>
      <c r="O6" s="276"/>
      <c r="P6" s="282" t="s">
        <v>14</v>
      </c>
      <c r="Q6" s="282"/>
      <c r="R6" s="282" t="s">
        <v>15</v>
      </c>
      <c r="S6" s="282"/>
      <c r="T6" s="282" t="s">
        <v>16</v>
      </c>
      <c r="U6" s="282"/>
      <c r="V6" s="282" t="s">
        <v>17</v>
      </c>
      <c r="W6" s="282"/>
      <c r="X6" s="282" t="s">
        <v>18</v>
      </c>
      <c r="Y6" s="282"/>
      <c r="Z6" s="282" t="s">
        <v>19</v>
      </c>
      <c r="AA6" s="282"/>
      <c r="AB6" s="282" t="s">
        <v>20</v>
      </c>
      <c r="AC6" s="282"/>
      <c r="AD6" s="282" t="s">
        <v>21</v>
      </c>
      <c r="AE6" s="282"/>
      <c r="AF6" s="282" t="s">
        <v>22</v>
      </c>
      <c r="AG6" s="282"/>
      <c r="AH6" s="282" t="s">
        <v>23</v>
      </c>
      <c r="AI6" s="282"/>
      <c r="AJ6" s="285" t="s">
        <v>24</v>
      </c>
      <c r="AK6" s="285"/>
      <c r="AL6" s="282" t="s">
        <v>25</v>
      </c>
      <c r="AM6" s="282"/>
      <c r="AN6" s="282" t="s">
        <v>26</v>
      </c>
      <c r="AO6" s="275"/>
      <c r="AP6" s="278" t="s">
        <v>27</v>
      </c>
      <c r="AQ6" s="282"/>
      <c r="AR6" s="285" t="s">
        <v>28</v>
      </c>
      <c r="AS6" s="285"/>
      <c r="AT6" s="286" t="s">
        <v>29</v>
      </c>
      <c r="AU6" s="287"/>
      <c r="AV6" s="282" t="s">
        <v>30</v>
      </c>
      <c r="AW6" s="282"/>
      <c r="AX6" s="282" t="s">
        <v>31</v>
      </c>
      <c r="AY6" s="282"/>
      <c r="AZ6" s="282" t="s">
        <v>32</v>
      </c>
      <c r="BA6" s="282"/>
      <c r="BB6" s="282" t="s">
        <v>33</v>
      </c>
      <c r="BC6" s="282"/>
      <c r="BD6" s="282" t="s">
        <v>34</v>
      </c>
      <c r="BE6" s="282"/>
      <c r="BF6" s="282" t="s">
        <v>35</v>
      </c>
      <c r="BG6" s="282"/>
      <c r="BH6" s="275" t="s">
        <v>36</v>
      </c>
      <c r="BI6" s="276"/>
      <c r="BJ6" s="282" t="s">
        <v>37</v>
      </c>
      <c r="BK6" s="282"/>
      <c r="BL6" s="282" t="s">
        <v>38</v>
      </c>
      <c r="BM6" s="282"/>
      <c r="BN6" s="282" t="s">
        <v>39</v>
      </c>
      <c r="BO6" s="282"/>
      <c r="BP6" s="282" t="s">
        <v>40</v>
      </c>
      <c r="BQ6" s="282"/>
      <c r="BR6" s="282" t="s">
        <v>41</v>
      </c>
      <c r="BS6" s="282"/>
      <c r="BT6" s="282" t="s">
        <v>42</v>
      </c>
      <c r="BU6" s="282"/>
      <c r="BV6" s="282" t="s">
        <v>43</v>
      </c>
      <c r="BW6" s="282"/>
      <c r="BX6" s="282" t="s">
        <v>44</v>
      </c>
      <c r="BY6" s="282"/>
      <c r="BZ6" s="282" t="s">
        <v>45</v>
      </c>
      <c r="CA6" s="279"/>
      <c r="CB6" s="283" t="s">
        <v>46</v>
      </c>
      <c r="CC6" s="276"/>
      <c r="CD6" s="275" t="s">
        <v>47</v>
      </c>
      <c r="CE6" s="276"/>
      <c r="CF6" s="282" t="s">
        <v>48</v>
      </c>
      <c r="CG6" s="282"/>
      <c r="CH6" s="285" t="s">
        <v>49</v>
      </c>
      <c r="CI6" s="285"/>
      <c r="CJ6" s="282" t="s">
        <v>50</v>
      </c>
      <c r="CK6" s="282"/>
      <c r="CL6" s="275" t="s">
        <v>51</v>
      </c>
      <c r="CM6" s="276"/>
      <c r="CN6" s="275" t="s">
        <v>52</v>
      </c>
      <c r="CO6" s="276"/>
      <c r="CP6" s="275" t="s">
        <v>53</v>
      </c>
      <c r="CQ6" s="276"/>
      <c r="CR6" s="275" t="s">
        <v>54</v>
      </c>
      <c r="CS6" s="276"/>
      <c r="CT6" s="275" t="s">
        <v>55</v>
      </c>
      <c r="CU6" s="276"/>
      <c r="CV6" s="284" t="s">
        <v>56</v>
      </c>
      <c r="CW6" s="276"/>
      <c r="CX6" s="275" t="s">
        <v>57</v>
      </c>
      <c r="CY6" s="276"/>
      <c r="CZ6" s="282" t="s">
        <v>58</v>
      </c>
      <c r="DA6" s="282"/>
      <c r="DB6" s="275" t="s">
        <v>59</v>
      </c>
      <c r="DC6" s="283"/>
      <c r="DD6" s="282" t="s">
        <v>60</v>
      </c>
      <c r="DE6" s="282"/>
      <c r="DF6" s="283" t="s">
        <v>61</v>
      </c>
      <c r="DG6" s="276"/>
      <c r="DH6" s="275" t="s">
        <v>62</v>
      </c>
      <c r="DI6" s="276"/>
      <c r="DJ6" s="275" t="s">
        <v>63</v>
      </c>
      <c r="DK6" s="276"/>
      <c r="DL6" s="275" t="s">
        <v>64</v>
      </c>
      <c r="DM6" s="277"/>
      <c r="DN6" s="278" t="s">
        <v>65</v>
      </c>
      <c r="DO6" s="279"/>
    </row>
    <row r="7" spans="1:119" s="40" customFormat="1" ht="23.25" customHeight="1" x14ac:dyDescent="0.25">
      <c r="A7" s="294"/>
      <c r="B7" s="297"/>
      <c r="C7" s="300"/>
      <c r="D7" s="303"/>
      <c r="E7" s="289"/>
      <c r="F7" s="289"/>
      <c r="G7" s="289"/>
      <c r="H7" s="289"/>
      <c r="I7" s="289"/>
      <c r="J7" s="280" t="s">
        <v>66</v>
      </c>
      <c r="K7" s="281"/>
      <c r="L7" s="281"/>
      <c r="M7" s="281"/>
      <c r="N7" s="274" t="s">
        <v>67</v>
      </c>
      <c r="O7" s="272"/>
      <c r="P7" s="272" t="s">
        <v>68</v>
      </c>
      <c r="Q7" s="272"/>
      <c r="R7" s="272" t="s">
        <v>69</v>
      </c>
      <c r="S7" s="272"/>
      <c r="T7" s="272" t="s">
        <v>70</v>
      </c>
      <c r="U7" s="272"/>
      <c r="V7" s="272" t="s">
        <v>71</v>
      </c>
      <c r="W7" s="272"/>
      <c r="X7" s="272" t="s">
        <v>72</v>
      </c>
      <c r="Y7" s="272"/>
      <c r="Z7" s="272" t="s">
        <v>73</v>
      </c>
      <c r="AA7" s="272"/>
      <c r="AB7" s="272" t="s">
        <v>74</v>
      </c>
      <c r="AC7" s="272"/>
      <c r="AD7" s="272" t="s">
        <v>75</v>
      </c>
      <c r="AE7" s="272"/>
      <c r="AF7" s="272" t="s">
        <v>76</v>
      </c>
      <c r="AG7" s="272"/>
      <c r="AH7" s="272" t="s">
        <v>77</v>
      </c>
      <c r="AI7" s="272"/>
      <c r="AJ7" s="272" t="s">
        <v>78</v>
      </c>
      <c r="AK7" s="272"/>
      <c r="AL7" s="272" t="s">
        <v>79</v>
      </c>
      <c r="AM7" s="272"/>
      <c r="AN7" s="272" t="s">
        <v>80</v>
      </c>
      <c r="AO7" s="265"/>
      <c r="AP7" s="274" t="s">
        <v>81</v>
      </c>
      <c r="AQ7" s="272"/>
      <c r="AR7" s="272" t="s">
        <v>82</v>
      </c>
      <c r="AS7" s="272"/>
      <c r="AT7" s="272" t="s">
        <v>83</v>
      </c>
      <c r="AU7" s="272"/>
      <c r="AV7" s="272" t="s">
        <v>84</v>
      </c>
      <c r="AW7" s="272"/>
      <c r="AX7" s="272" t="s">
        <v>85</v>
      </c>
      <c r="AY7" s="272"/>
      <c r="AZ7" s="272" t="s">
        <v>86</v>
      </c>
      <c r="BA7" s="272"/>
      <c r="BB7" s="272" t="s">
        <v>87</v>
      </c>
      <c r="BC7" s="272"/>
      <c r="BD7" s="272" t="s">
        <v>88</v>
      </c>
      <c r="BE7" s="272"/>
      <c r="BF7" s="272" t="s">
        <v>89</v>
      </c>
      <c r="BG7" s="272"/>
      <c r="BH7" s="272" t="s">
        <v>90</v>
      </c>
      <c r="BI7" s="272"/>
      <c r="BJ7" s="265" t="s">
        <v>91</v>
      </c>
      <c r="BK7" s="264"/>
      <c r="BL7" s="272" t="s">
        <v>92</v>
      </c>
      <c r="BM7" s="272"/>
      <c r="BN7" s="272" t="s">
        <v>93</v>
      </c>
      <c r="BO7" s="272"/>
      <c r="BP7" s="272" t="s">
        <v>94</v>
      </c>
      <c r="BQ7" s="272"/>
      <c r="BR7" s="272" t="s">
        <v>95</v>
      </c>
      <c r="BS7" s="272"/>
      <c r="BT7" s="272" t="s">
        <v>96</v>
      </c>
      <c r="BU7" s="272"/>
      <c r="BV7" s="272" t="s">
        <v>97</v>
      </c>
      <c r="BW7" s="272"/>
      <c r="BX7" s="272" t="s">
        <v>98</v>
      </c>
      <c r="BY7" s="272"/>
      <c r="BZ7" s="272" t="s">
        <v>99</v>
      </c>
      <c r="CA7" s="273"/>
      <c r="CB7" s="263" t="s">
        <v>100</v>
      </c>
      <c r="CC7" s="264"/>
      <c r="CD7" s="265" t="s">
        <v>101</v>
      </c>
      <c r="CE7" s="264"/>
      <c r="CF7" s="272" t="s">
        <v>102</v>
      </c>
      <c r="CG7" s="272"/>
      <c r="CH7" s="265" t="s">
        <v>103</v>
      </c>
      <c r="CI7" s="264"/>
      <c r="CJ7" s="272" t="s">
        <v>104</v>
      </c>
      <c r="CK7" s="272"/>
      <c r="CL7" s="265" t="s">
        <v>105</v>
      </c>
      <c r="CM7" s="264"/>
      <c r="CN7" s="263" t="s">
        <v>106</v>
      </c>
      <c r="CO7" s="264"/>
      <c r="CP7" s="265" t="s">
        <v>107</v>
      </c>
      <c r="CQ7" s="264"/>
      <c r="CR7" s="265" t="s">
        <v>108</v>
      </c>
      <c r="CS7" s="264"/>
      <c r="CT7" s="265" t="s">
        <v>109</v>
      </c>
      <c r="CU7" s="264"/>
      <c r="CV7" s="271" t="s">
        <v>110</v>
      </c>
      <c r="CW7" s="264"/>
      <c r="CX7" s="265" t="s">
        <v>111</v>
      </c>
      <c r="CY7" s="264"/>
      <c r="CZ7" s="265" t="s">
        <v>112</v>
      </c>
      <c r="DA7" s="264"/>
      <c r="DB7" s="265" t="s">
        <v>113</v>
      </c>
      <c r="DC7" s="263"/>
      <c r="DD7" s="272" t="s">
        <v>114</v>
      </c>
      <c r="DE7" s="272"/>
      <c r="DF7" s="263" t="s">
        <v>115</v>
      </c>
      <c r="DG7" s="264"/>
      <c r="DH7" s="265" t="s">
        <v>116</v>
      </c>
      <c r="DI7" s="264"/>
      <c r="DJ7" s="265" t="s">
        <v>117</v>
      </c>
      <c r="DK7" s="264"/>
      <c r="DL7" s="265" t="s">
        <v>118</v>
      </c>
      <c r="DM7" s="266"/>
      <c r="DN7" s="41"/>
      <c r="DO7" s="42"/>
    </row>
    <row r="8" spans="1:119" s="40" customFormat="1" ht="13.5" customHeight="1" x14ac:dyDescent="0.25">
      <c r="A8" s="294"/>
      <c r="B8" s="297"/>
      <c r="C8" s="300"/>
      <c r="D8" s="303"/>
      <c r="E8" s="289"/>
      <c r="F8" s="289"/>
      <c r="G8" s="289"/>
      <c r="H8" s="289"/>
      <c r="I8" s="289"/>
      <c r="J8" s="267" t="s">
        <v>119</v>
      </c>
      <c r="K8" s="267" t="s">
        <v>120</v>
      </c>
      <c r="L8" s="267" t="s">
        <v>121</v>
      </c>
      <c r="M8" s="269" t="s">
        <v>122</v>
      </c>
      <c r="N8" s="262" t="s">
        <v>123</v>
      </c>
      <c r="O8" s="259"/>
      <c r="P8" s="259" t="s">
        <v>123</v>
      </c>
      <c r="Q8" s="259"/>
      <c r="R8" s="259" t="s">
        <v>123</v>
      </c>
      <c r="S8" s="259"/>
      <c r="T8" s="259" t="s">
        <v>124</v>
      </c>
      <c r="U8" s="259"/>
      <c r="V8" s="259" t="s">
        <v>123</v>
      </c>
      <c r="W8" s="259"/>
      <c r="X8" s="259" t="s">
        <v>125</v>
      </c>
      <c r="Y8" s="259"/>
      <c r="Z8" s="259" t="s">
        <v>123</v>
      </c>
      <c r="AA8" s="259"/>
      <c r="AB8" s="259" t="s">
        <v>125</v>
      </c>
      <c r="AC8" s="259"/>
      <c r="AD8" s="259" t="s">
        <v>123</v>
      </c>
      <c r="AE8" s="259"/>
      <c r="AF8" s="259" t="s">
        <v>125</v>
      </c>
      <c r="AG8" s="259"/>
      <c r="AH8" s="259" t="s">
        <v>123</v>
      </c>
      <c r="AI8" s="259"/>
      <c r="AJ8" s="259" t="s">
        <v>123</v>
      </c>
      <c r="AK8" s="259"/>
      <c r="AL8" s="259" t="s">
        <v>123</v>
      </c>
      <c r="AM8" s="259"/>
      <c r="AN8" s="259" t="s">
        <v>123</v>
      </c>
      <c r="AO8" s="255"/>
      <c r="AP8" s="262" t="s">
        <v>126</v>
      </c>
      <c r="AQ8" s="259"/>
      <c r="AR8" s="259" t="s">
        <v>127</v>
      </c>
      <c r="AS8" s="259"/>
      <c r="AT8" s="259" t="s">
        <v>128</v>
      </c>
      <c r="AU8" s="259"/>
      <c r="AV8" s="259" t="s">
        <v>128</v>
      </c>
      <c r="AW8" s="259"/>
      <c r="AX8" s="259" t="s">
        <v>128</v>
      </c>
      <c r="AY8" s="259"/>
      <c r="AZ8" s="259" t="s">
        <v>126</v>
      </c>
      <c r="BA8" s="259"/>
      <c r="BB8" s="259" t="s">
        <v>129</v>
      </c>
      <c r="BC8" s="259"/>
      <c r="BD8" s="259" t="s">
        <v>129</v>
      </c>
      <c r="BE8" s="259"/>
      <c r="BF8" s="259" t="s">
        <v>126</v>
      </c>
      <c r="BG8" s="259"/>
      <c r="BH8" s="259" t="s">
        <v>126</v>
      </c>
      <c r="BI8" s="259"/>
      <c r="BJ8" s="255" t="s">
        <v>128</v>
      </c>
      <c r="BK8" s="256"/>
      <c r="BL8" s="259" t="s">
        <v>127</v>
      </c>
      <c r="BM8" s="259"/>
      <c r="BN8" s="259" t="s">
        <v>129</v>
      </c>
      <c r="BO8" s="259"/>
      <c r="BP8" s="259" t="s">
        <v>126</v>
      </c>
      <c r="BQ8" s="259"/>
      <c r="BR8" s="259" t="s">
        <v>130</v>
      </c>
      <c r="BS8" s="259"/>
      <c r="BT8" s="259" t="s">
        <v>127</v>
      </c>
      <c r="BU8" s="259"/>
      <c r="BV8" s="259" t="s">
        <v>130</v>
      </c>
      <c r="BW8" s="259"/>
      <c r="BX8" s="259" t="s">
        <v>126</v>
      </c>
      <c r="BY8" s="259"/>
      <c r="BZ8" s="259" t="s">
        <v>126</v>
      </c>
      <c r="CA8" s="261"/>
      <c r="CB8" s="258" t="s">
        <v>131</v>
      </c>
      <c r="CC8" s="256"/>
      <c r="CD8" s="255" t="s">
        <v>131</v>
      </c>
      <c r="CE8" s="256"/>
      <c r="CF8" s="259" t="s">
        <v>129</v>
      </c>
      <c r="CG8" s="259"/>
      <c r="CH8" s="255" t="s">
        <v>132</v>
      </c>
      <c r="CI8" s="256"/>
      <c r="CJ8" s="259" t="s">
        <v>127</v>
      </c>
      <c r="CK8" s="259"/>
      <c r="CL8" s="255" t="s">
        <v>133</v>
      </c>
      <c r="CM8" s="256"/>
      <c r="CN8" s="255" t="s">
        <v>133</v>
      </c>
      <c r="CO8" s="256"/>
      <c r="CP8" s="255" t="s">
        <v>133</v>
      </c>
      <c r="CQ8" s="256"/>
      <c r="CR8" s="255" t="s">
        <v>131</v>
      </c>
      <c r="CS8" s="256"/>
      <c r="CT8" s="255" t="s">
        <v>131</v>
      </c>
      <c r="CU8" s="256"/>
      <c r="CV8" s="260" t="s">
        <v>132</v>
      </c>
      <c r="CW8" s="256"/>
      <c r="CX8" s="255" t="s">
        <v>132</v>
      </c>
      <c r="CY8" s="256"/>
      <c r="CZ8" s="255" t="s">
        <v>132</v>
      </c>
      <c r="DA8" s="256"/>
      <c r="DB8" s="255" t="s">
        <v>132</v>
      </c>
      <c r="DC8" s="258"/>
      <c r="DD8" s="259" t="s">
        <v>132</v>
      </c>
      <c r="DE8" s="259"/>
      <c r="DF8" s="258" t="s">
        <v>134</v>
      </c>
      <c r="DG8" s="256"/>
      <c r="DH8" s="255" t="s">
        <v>131</v>
      </c>
      <c r="DI8" s="256"/>
      <c r="DJ8" s="255" t="s">
        <v>134</v>
      </c>
      <c r="DK8" s="256"/>
      <c r="DL8" s="255" t="s">
        <v>134</v>
      </c>
      <c r="DM8" s="257"/>
      <c r="DN8" s="41"/>
      <c r="DO8" s="42"/>
    </row>
    <row r="9" spans="1:119" s="46" customFormat="1" ht="45" customHeight="1" thickBot="1" x14ac:dyDescent="0.25">
      <c r="A9" s="295"/>
      <c r="B9" s="298"/>
      <c r="C9" s="301"/>
      <c r="D9" s="304"/>
      <c r="E9" s="290"/>
      <c r="F9" s="290"/>
      <c r="G9" s="290"/>
      <c r="H9" s="290"/>
      <c r="I9" s="290"/>
      <c r="J9" s="268"/>
      <c r="K9" s="268"/>
      <c r="L9" s="268"/>
      <c r="M9" s="270"/>
      <c r="N9" s="43" t="s">
        <v>135</v>
      </c>
      <c r="O9" s="44" t="s">
        <v>136</v>
      </c>
      <c r="P9" s="43" t="s">
        <v>135</v>
      </c>
      <c r="Q9" s="44" t="s">
        <v>136</v>
      </c>
      <c r="R9" s="43" t="s">
        <v>135</v>
      </c>
      <c r="S9" s="44" t="s">
        <v>136</v>
      </c>
      <c r="T9" s="43" t="s">
        <v>135</v>
      </c>
      <c r="U9" s="44" t="s">
        <v>136</v>
      </c>
      <c r="V9" s="43" t="s">
        <v>135</v>
      </c>
      <c r="W9" s="44" t="s">
        <v>136</v>
      </c>
      <c r="X9" s="43" t="s">
        <v>135</v>
      </c>
      <c r="Y9" s="44" t="s">
        <v>136</v>
      </c>
      <c r="Z9" s="43" t="s">
        <v>135</v>
      </c>
      <c r="AA9" s="44" t="s">
        <v>136</v>
      </c>
      <c r="AB9" s="43" t="s">
        <v>135</v>
      </c>
      <c r="AC9" s="44" t="s">
        <v>136</v>
      </c>
      <c r="AD9" s="43" t="s">
        <v>135</v>
      </c>
      <c r="AE9" s="44" t="s">
        <v>136</v>
      </c>
      <c r="AF9" s="43" t="s">
        <v>135</v>
      </c>
      <c r="AG9" s="44" t="s">
        <v>136</v>
      </c>
      <c r="AH9" s="43" t="s">
        <v>135</v>
      </c>
      <c r="AI9" s="44" t="s">
        <v>136</v>
      </c>
      <c r="AJ9" s="43" t="s">
        <v>135</v>
      </c>
      <c r="AK9" s="44" t="s">
        <v>136</v>
      </c>
      <c r="AL9" s="43" t="s">
        <v>135</v>
      </c>
      <c r="AM9" s="44" t="s">
        <v>136</v>
      </c>
      <c r="AN9" s="43" t="s">
        <v>135</v>
      </c>
      <c r="AO9" s="44" t="s">
        <v>136</v>
      </c>
      <c r="AP9" s="43" t="s">
        <v>135</v>
      </c>
      <c r="AQ9" s="44" t="s">
        <v>136</v>
      </c>
      <c r="AR9" s="43" t="s">
        <v>135</v>
      </c>
      <c r="AS9" s="44" t="s">
        <v>136</v>
      </c>
      <c r="AT9" s="43" t="s">
        <v>135</v>
      </c>
      <c r="AU9" s="44" t="s">
        <v>136</v>
      </c>
      <c r="AV9" s="43" t="s">
        <v>135</v>
      </c>
      <c r="AW9" s="44" t="s">
        <v>136</v>
      </c>
      <c r="AX9" s="43" t="s">
        <v>135</v>
      </c>
      <c r="AY9" s="44" t="s">
        <v>136</v>
      </c>
      <c r="AZ9" s="43" t="s">
        <v>135</v>
      </c>
      <c r="BA9" s="44" t="s">
        <v>136</v>
      </c>
      <c r="BB9" s="43" t="s">
        <v>135</v>
      </c>
      <c r="BC9" s="44" t="s">
        <v>136</v>
      </c>
      <c r="BD9" s="43" t="s">
        <v>135</v>
      </c>
      <c r="BE9" s="44" t="s">
        <v>136</v>
      </c>
      <c r="BF9" s="43" t="s">
        <v>135</v>
      </c>
      <c r="BG9" s="44" t="s">
        <v>136</v>
      </c>
      <c r="BH9" s="43" t="s">
        <v>135</v>
      </c>
      <c r="BI9" s="44" t="s">
        <v>136</v>
      </c>
      <c r="BJ9" s="43" t="s">
        <v>135</v>
      </c>
      <c r="BK9" s="44" t="s">
        <v>136</v>
      </c>
      <c r="BL9" s="43" t="s">
        <v>135</v>
      </c>
      <c r="BM9" s="44" t="s">
        <v>136</v>
      </c>
      <c r="BN9" s="43" t="s">
        <v>135</v>
      </c>
      <c r="BO9" s="44" t="s">
        <v>136</v>
      </c>
      <c r="BP9" s="43" t="s">
        <v>135</v>
      </c>
      <c r="BQ9" s="44" t="s">
        <v>136</v>
      </c>
      <c r="BR9" s="43" t="s">
        <v>135</v>
      </c>
      <c r="BS9" s="44" t="s">
        <v>136</v>
      </c>
      <c r="BT9" s="43" t="s">
        <v>135</v>
      </c>
      <c r="BU9" s="44" t="s">
        <v>136</v>
      </c>
      <c r="BV9" s="43" t="s">
        <v>135</v>
      </c>
      <c r="BW9" s="44" t="s">
        <v>136</v>
      </c>
      <c r="BX9" s="43" t="s">
        <v>135</v>
      </c>
      <c r="BY9" s="44" t="s">
        <v>136</v>
      </c>
      <c r="BZ9" s="43" t="s">
        <v>135</v>
      </c>
      <c r="CA9" s="44" t="s">
        <v>136</v>
      </c>
      <c r="CB9" s="43" t="s">
        <v>135</v>
      </c>
      <c r="CC9" s="44" t="s">
        <v>136</v>
      </c>
      <c r="CD9" s="43" t="s">
        <v>135</v>
      </c>
      <c r="CE9" s="44" t="s">
        <v>136</v>
      </c>
      <c r="CF9" s="43" t="s">
        <v>135</v>
      </c>
      <c r="CG9" s="44" t="s">
        <v>136</v>
      </c>
      <c r="CH9" s="43" t="s">
        <v>135</v>
      </c>
      <c r="CI9" s="44" t="s">
        <v>136</v>
      </c>
      <c r="CJ9" s="43" t="s">
        <v>135</v>
      </c>
      <c r="CK9" s="44" t="s">
        <v>136</v>
      </c>
      <c r="CL9" s="43" t="s">
        <v>135</v>
      </c>
      <c r="CM9" s="44" t="s">
        <v>136</v>
      </c>
      <c r="CN9" s="43" t="s">
        <v>135</v>
      </c>
      <c r="CO9" s="44" t="s">
        <v>136</v>
      </c>
      <c r="CP9" s="43" t="s">
        <v>135</v>
      </c>
      <c r="CQ9" s="44" t="s">
        <v>136</v>
      </c>
      <c r="CR9" s="43" t="s">
        <v>135</v>
      </c>
      <c r="CS9" s="44" t="s">
        <v>136</v>
      </c>
      <c r="CT9" s="43" t="s">
        <v>135</v>
      </c>
      <c r="CU9" s="44" t="s">
        <v>136</v>
      </c>
      <c r="CV9" s="43" t="s">
        <v>135</v>
      </c>
      <c r="CW9" s="44" t="s">
        <v>136</v>
      </c>
      <c r="CX9" s="43" t="s">
        <v>135</v>
      </c>
      <c r="CY9" s="44" t="s">
        <v>136</v>
      </c>
      <c r="CZ9" s="43" t="s">
        <v>135</v>
      </c>
      <c r="DA9" s="44" t="s">
        <v>136</v>
      </c>
      <c r="DB9" s="43" t="s">
        <v>135</v>
      </c>
      <c r="DC9" s="44" t="s">
        <v>136</v>
      </c>
      <c r="DD9" s="43" t="s">
        <v>135</v>
      </c>
      <c r="DE9" s="44" t="s">
        <v>136</v>
      </c>
      <c r="DF9" s="43" t="s">
        <v>135</v>
      </c>
      <c r="DG9" s="44" t="s">
        <v>136</v>
      </c>
      <c r="DH9" s="43" t="s">
        <v>135</v>
      </c>
      <c r="DI9" s="44" t="s">
        <v>136</v>
      </c>
      <c r="DJ9" s="43" t="s">
        <v>135</v>
      </c>
      <c r="DK9" s="44" t="s">
        <v>136</v>
      </c>
      <c r="DL9" s="43" t="s">
        <v>135</v>
      </c>
      <c r="DM9" s="44" t="s">
        <v>136</v>
      </c>
      <c r="DN9" s="43" t="s">
        <v>135</v>
      </c>
      <c r="DO9" s="45" t="s">
        <v>136</v>
      </c>
    </row>
    <row r="10" spans="1:119" s="40" customFormat="1" ht="20.25" hidden="1" customHeight="1" x14ac:dyDescent="0.25">
      <c r="A10" s="47"/>
      <c r="B10" s="48"/>
      <c r="C10" s="49" t="s">
        <v>137</v>
      </c>
      <c r="D10" s="50"/>
      <c r="E10" s="51"/>
      <c r="F10" s="51"/>
      <c r="G10" s="51"/>
      <c r="H10" s="52"/>
      <c r="I10" s="52"/>
      <c r="J10" s="52"/>
      <c r="K10" s="52"/>
      <c r="L10" s="52"/>
      <c r="M10" s="53"/>
      <c r="N10" s="54"/>
      <c r="O10" s="55">
        <v>1.1000000000000001</v>
      </c>
      <c r="P10" s="55"/>
      <c r="Q10" s="55">
        <v>1.1000000000000001</v>
      </c>
      <c r="R10" s="55"/>
      <c r="S10" s="55">
        <v>1.1000000000000001</v>
      </c>
      <c r="T10" s="55"/>
      <c r="U10" s="55">
        <v>1.1000000000000001</v>
      </c>
      <c r="V10" s="55"/>
      <c r="W10" s="55">
        <v>1.1000000000000001</v>
      </c>
      <c r="X10" s="55"/>
      <c r="Y10" s="55">
        <v>1.4</v>
      </c>
      <c r="Z10" s="55"/>
      <c r="AA10" s="55">
        <v>1.1000000000000001</v>
      </c>
      <c r="AB10" s="55"/>
      <c r="AC10" s="55">
        <v>1.4</v>
      </c>
      <c r="AD10" s="55"/>
      <c r="AE10" s="55">
        <v>1.1000000000000001</v>
      </c>
      <c r="AF10" s="56"/>
      <c r="AG10" s="55">
        <v>1.4</v>
      </c>
      <c r="AH10" s="55"/>
      <c r="AI10" s="55">
        <v>1.1000000000000001</v>
      </c>
      <c r="AJ10" s="55"/>
      <c r="AK10" s="55">
        <v>1.1000000000000001</v>
      </c>
      <c r="AL10" s="55"/>
      <c r="AM10" s="55">
        <v>1.1000000000000001</v>
      </c>
      <c r="AN10" s="55"/>
      <c r="AO10" s="55">
        <v>1.1000000000000001</v>
      </c>
      <c r="AP10" s="57"/>
      <c r="AQ10" s="55">
        <v>1</v>
      </c>
      <c r="AR10" s="55"/>
      <c r="AS10" s="55">
        <v>0.9</v>
      </c>
      <c r="AT10" s="55"/>
      <c r="AU10" s="55">
        <v>1.1499999999999999</v>
      </c>
      <c r="AV10" s="55"/>
      <c r="AW10" s="55">
        <v>1.1499999999999999</v>
      </c>
      <c r="AX10" s="55"/>
      <c r="AY10" s="55">
        <v>1.1499999999999999</v>
      </c>
      <c r="AZ10" s="55"/>
      <c r="BA10" s="55">
        <v>1</v>
      </c>
      <c r="BB10" s="55"/>
      <c r="BC10" s="55">
        <v>1.1000000000000001</v>
      </c>
      <c r="BD10" s="55"/>
      <c r="BE10" s="55">
        <v>1.1000000000000001</v>
      </c>
      <c r="BF10" s="55"/>
      <c r="BG10" s="55">
        <v>1</v>
      </c>
      <c r="BH10" s="55"/>
      <c r="BI10" s="55">
        <v>1</v>
      </c>
      <c r="BJ10" s="58"/>
      <c r="BK10" s="55">
        <v>1.1499999999999999</v>
      </c>
      <c r="BL10" s="55"/>
      <c r="BM10" s="55">
        <v>0.9</v>
      </c>
      <c r="BN10" s="55"/>
      <c r="BO10" s="55">
        <v>1.1000000000000001</v>
      </c>
      <c r="BP10" s="55"/>
      <c r="BQ10" s="55">
        <v>1</v>
      </c>
      <c r="BR10" s="55"/>
      <c r="BS10" s="55">
        <v>1.25</v>
      </c>
      <c r="BT10" s="55"/>
      <c r="BU10" s="55">
        <v>0.9</v>
      </c>
      <c r="BV10" s="55"/>
      <c r="BW10" s="55">
        <v>1.25</v>
      </c>
      <c r="BX10" s="55"/>
      <c r="BY10" s="55">
        <v>1</v>
      </c>
      <c r="BZ10" s="55"/>
      <c r="CA10" s="55">
        <v>1</v>
      </c>
      <c r="CB10" s="59"/>
      <c r="CC10" s="55">
        <v>1.1299999999999999</v>
      </c>
      <c r="CD10" s="58"/>
      <c r="CE10" s="55">
        <v>1.1299999999999999</v>
      </c>
      <c r="CF10" s="55"/>
      <c r="CG10" s="55">
        <v>1</v>
      </c>
      <c r="CH10" s="58"/>
      <c r="CI10" s="55">
        <v>0.9</v>
      </c>
      <c r="CJ10" s="55"/>
      <c r="CK10" s="55">
        <v>1</v>
      </c>
      <c r="CL10" s="58"/>
      <c r="CM10" s="55">
        <v>0.7</v>
      </c>
      <c r="CN10" s="58"/>
      <c r="CO10" s="55">
        <v>0.7</v>
      </c>
      <c r="CP10" s="58"/>
      <c r="CQ10" s="55">
        <v>0.7</v>
      </c>
      <c r="CR10" s="58"/>
      <c r="CS10" s="55">
        <v>1.1299999999999999</v>
      </c>
      <c r="CT10" s="58"/>
      <c r="CU10" s="55">
        <v>1.1299999999999999</v>
      </c>
      <c r="CV10" s="60"/>
      <c r="CW10" s="55">
        <v>1</v>
      </c>
      <c r="CX10" s="58"/>
      <c r="CY10" s="55">
        <v>0.9</v>
      </c>
      <c r="CZ10" s="58"/>
      <c r="DA10" s="55">
        <v>0.9</v>
      </c>
      <c r="DB10" s="58"/>
      <c r="DC10" s="58">
        <v>0.9</v>
      </c>
      <c r="DD10" s="55"/>
      <c r="DE10" s="55">
        <v>1</v>
      </c>
      <c r="DF10" s="59"/>
      <c r="DG10" s="55">
        <v>1.2</v>
      </c>
      <c r="DH10" s="58"/>
      <c r="DI10" s="55">
        <v>1.1299999999999999</v>
      </c>
      <c r="DJ10" s="58"/>
      <c r="DK10" s="55">
        <v>1.2</v>
      </c>
      <c r="DL10" s="58"/>
      <c r="DM10" s="55">
        <v>1.2</v>
      </c>
      <c r="DN10" s="61"/>
      <c r="DO10" s="62">
        <v>1</v>
      </c>
    </row>
    <row r="11" spans="1:119" s="40" customFormat="1" ht="20.25" hidden="1" customHeight="1" thickBot="1" x14ac:dyDescent="0.3">
      <c r="A11" s="63"/>
      <c r="B11" s="64"/>
      <c r="C11" s="65" t="s">
        <v>138</v>
      </c>
      <c r="D11" s="66"/>
      <c r="E11" s="67"/>
      <c r="F11" s="67"/>
      <c r="G11" s="67"/>
      <c r="H11" s="68"/>
      <c r="I11" s="68"/>
      <c r="J11" s="69"/>
      <c r="K11" s="69"/>
      <c r="L11" s="69"/>
      <c r="M11" s="70"/>
      <c r="N11" s="71"/>
      <c r="O11" s="72"/>
      <c r="P11" s="72"/>
      <c r="Q11" s="72"/>
      <c r="R11" s="72"/>
      <c r="S11" s="72"/>
      <c r="T11" s="72"/>
      <c r="U11" s="72">
        <v>1.1499999999999999</v>
      </c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3"/>
      <c r="AG11" s="72"/>
      <c r="AH11" s="72"/>
      <c r="AI11" s="72"/>
      <c r="AJ11" s="72"/>
      <c r="AK11" s="72"/>
      <c r="AL11" s="72"/>
      <c r="AM11" s="72"/>
      <c r="AN11" s="72"/>
      <c r="AO11" s="72"/>
      <c r="AP11" s="74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5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6"/>
      <c r="CC11" s="72"/>
      <c r="CD11" s="75"/>
      <c r="CE11" s="72"/>
      <c r="CF11" s="72"/>
      <c r="CG11" s="72"/>
      <c r="CH11" s="75"/>
      <c r="CI11" s="72"/>
      <c r="CJ11" s="72"/>
      <c r="CK11" s="72"/>
      <c r="CL11" s="75"/>
      <c r="CM11" s="72"/>
      <c r="CN11" s="75"/>
      <c r="CO11" s="72"/>
      <c r="CP11" s="75"/>
      <c r="CQ11" s="72"/>
      <c r="CR11" s="75"/>
      <c r="CS11" s="72"/>
      <c r="CT11" s="75"/>
      <c r="CU11" s="72"/>
      <c r="CV11" s="76"/>
      <c r="CW11" s="72"/>
      <c r="CX11" s="75"/>
      <c r="CY11" s="72"/>
      <c r="CZ11" s="75"/>
      <c r="DA11" s="72"/>
      <c r="DB11" s="75"/>
      <c r="DC11" s="75"/>
      <c r="DD11" s="72"/>
      <c r="DE11" s="72"/>
      <c r="DF11" s="76"/>
      <c r="DG11" s="72"/>
      <c r="DH11" s="75"/>
      <c r="DI11" s="72"/>
      <c r="DJ11" s="75"/>
      <c r="DK11" s="72"/>
      <c r="DL11" s="75"/>
      <c r="DM11" s="72"/>
      <c r="DN11" s="77"/>
      <c r="DO11" s="78"/>
    </row>
    <row r="12" spans="1:119" x14ac:dyDescent="0.25">
      <c r="A12" s="133">
        <v>1</v>
      </c>
      <c r="B12" s="134"/>
      <c r="C12" s="170" t="s">
        <v>139</v>
      </c>
      <c r="D12" s="170"/>
      <c r="E12" s="171">
        <v>0.5</v>
      </c>
      <c r="F12" s="171"/>
      <c r="G12" s="172">
        <v>1</v>
      </c>
      <c r="H12" s="79"/>
      <c r="I12" s="79"/>
      <c r="J12" s="173"/>
      <c r="K12" s="173"/>
      <c r="L12" s="173"/>
      <c r="M12" s="174"/>
      <c r="N12" s="175">
        <f>N13</f>
        <v>0</v>
      </c>
      <c r="O12" s="175">
        <f t="shared" ref="O12:BZ12" si="0">O13</f>
        <v>0</v>
      </c>
      <c r="P12" s="175">
        <f t="shared" si="0"/>
        <v>0</v>
      </c>
      <c r="Q12" s="175">
        <f t="shared" si="0"/>
        <v>0</v>
      </c>
      <c r="R12" s="175">
        <f t="shared" si="0"/>
        <v>0</v>
      </c>
      <c r="S12" s="175">
        <f t="shared" si="0"/>
        <v>0</v>
      </c>
      <c r="T12" s="175">
        <f t="shared" si="0"/>
        <v>350</v>
      </c>
      <c r="U12" s="175">
        <f t="shared" si="0"/>
        <v>6288435.416666667</v>
      </c>
      <c r="V12" s="175">
        <f t="shared" si="0"/>
        <v>0</v>
      </c>
      <c r="W12" s="175">
        <f t="shared" si="0"/>
        <v>0</v>
      </c>
      <c r="X12" s="175">
        <f t="shared" si="0"/>
        <v>0</v>
      </c>
      <c r="Y12" s="175">
        <f t="shared" si="0"/>
        <v>0</v>
      </c>
      <c r="Z12" s="175">
        <f t="shared" si="0"/>
        <v>0</v>
      </c>
      <c r="AA12" s="175">
        <f t="shared" si="0"/>
        <v>0</v>
      </c>
      <c r="AB12" s="175">
        <f t="shared" si="0"/>
        <v>0</v>
      </c>
      <c r="AC12" s="175">
        <f t="shared" si="0"/>
        <v>0</v>
      </c>
      <c r="AD12" s="175">
        <f t="shared" si="0"/>
        <v>0</v>
      </c>
      <c r="AE12" s="175">
        <f t="shared" si="0"/>
        <v>0</v>
      </c>
      <c r="AF12" s="175">
        <f t="shared" si="0"/>
        <v>0</v>
      </c>
      <c r="AG12" s="175">
        <f t="shared" si="0"/>
        <v>0</v>
      </c>
      <c r="AH12" s="175">
        <f t="shared" si="0"/>
        <v>0</v>
      </c>
      <c r="AI12" s="175">
        <f t="shared" si="0"/>
        <v>0</v>
      </c>
      <c r="AJ12" s="175">
        <f t="shared" si="0"/>
        <v>0</v>
      </c>
      <c r="AK12" s="175">
        <f t="shared" si="0"/>
        <v>0</v>
      </c>
      <c r="AL12" s="175">
        <f t="shared" si="0"/>
        <v>0</v>
      </c>
      <c r="AM12" s="175">
        <f t="shared" si="0"/>
        <v>0</v>
      </c>
      <c r="AN12" s="175">
        <f t="shared" si="0"/>
        <v>0</v>
      </c>
      <c r="AO12" s="175">
        <f t="shared" si="0"/>
        <v>0</v>
      </c>
      <c r="AP12" s="175">
        <v>0</v>
      </c>
      <c r="AQ12" s="175">
        <f t="shared" si="0"/>
        <v>0</v>
      </c>
      <c r="AR12" s="175">
        <f t="shared" si="0"/>
        <v>0</v>
      </c>
      <c r="AS12" s="175">
        <f t="shared" si="0"/>
        <v>0</v>
      </c>
      <c r="AT12" s="175">
        <f t="shared" si="0"/>
        <v>22</v>
      </c>
      <c r="AU12" s="175">
        <f t="shared" si="0"/>
        <v>405558.99999999994</v>
      </c>
      <c r="AV12" s="175">
        <f t="shared" si="0"/>
        <v>0</v>
      </c>
      <c r="AW12" s="175">
        <f t="shared" si="0"/>
        <v>0</v>
      </c>
      <c r="AX12" s="175">
        <f t="shared" si="0"/>
        <v>0</v>
      </c>
      <c r="AY12" s="175">
        <f t="shared" si="0"/>
        <v>0</v>
      </c>
      <c r="AZ12" s="175">
        <f t="shared" si="0"/>
        <v>0</v>
      </c>
      <c r="BA12" s="175">
        <f t="shared" si="0"/>
        <v>0</v>
      </c>
      <c r="BB12" s="175">
        <f t="shared" si="0"/>
        <v>0</v>
      </c>
      <c r="BC12" s="175">
        <f t="shared" si="0"/>
        <v>0</v>
      </c>
      <c r="BD12" s="175">
        <f t="shared" si="0"/>
        <v>0</v>
      </c>
      <c r="BE12" s="175">
        <f t="shared" si="0"/>
        <v>0</v>
      </c>
      <c r="BF12" s="175">
        <f t="shared" si="0"/>
        <v>0</v>
      </c>
      <c r="BG12" s="175">
        <f t="shared" si="0"/>
        <v>0</v>
      </c>
      <c r="BH12" s="175">
        <f t="shared" si="0"/>
        <v>130</v>
      </c>
      <c r="BI12" s="175">
        <f t="shared" si="0"/>
        <v>2500680</v>
      </c>
      <c r="BJ12" s="175">
        <f t="shared" si="0"/>
        <v>0</v>
      </c>
      <c r="BK12" s="175">
        <f t="shared" si="0"/>
        <v>0</v>
      </c>
      <c r="BL12" s="175">
        <f t="shared" si="0"/>
        <v>0</v>
      </c>
      <c r="BM12" s="175">
        <f t="shared" si="0"/>
        <v>0</v>
      </c>
      <c r="BN12" s="175">
        <f t="shared" si="0"/>
        <v>55</v>
      </c>
      <c r="BO12" s="175">
        <f t="shared" si="0"/>
        <v>1163778</v>
      </c>
      <c r="BP12" s="175">
        <f t="shared" si="0"/>
        <v>20</v>
      </c>
      <c r="BQ12" s="175">
        <f t="shared" si="0"/>
        <v>384720</v>
      </c>
      <c r="BR12" s="175">
        <f t="shared" si="0"/>
        <v>20</v>
      </c>
      <c r="BS12" s="175">
        <f t="shared" si="0"/>
        <v>480900</v>
      </c>
      <c r="BT12" s="175">
        <f t="shared" si="0"/>
        <v>0</v>
      </c>
      <c r="BU12" s="175">
        <f t="shared" si="0"/>
        <v>0</v>
      </c>
      <c r="BV12" s="175">
        <f t="shared" si="0"/>
        <v>50</v>
      </c>
      <c r="BW12" s="175">
        <f t="shared" si="0"/>
        <v>1202250</v>
      </c>
      <c r="BX12" s="175">
        <f t="shared" si="0"/>
        <v>0</v>
      </c>
      <c r="BY12" s="175">
        <f t="shared" si="0"/>
        <v>0</v>
      </c>
      <c r="BZ12" s="175">
        <f t="shared" si="0"/>
        <v>40</v>
      </c>
      <c r="CA12" s="175">
        <f t="shared" ref="CA12:DO12" si="1">CA13</f>
        <v>769440</v>
      </c>
      <c r="CB12" s="175">
        <f t="shared" si="1"/>
        <v>0</v>
      </c>
      <c r="CC12" s="175">
        <f t="shared" si="1"/>
        <v>0</v>
      </c>
      <c r="CD12" s="175">
        <f t="shared" si="1"/>
        <v>0</v>
      </c>
      <c r="CE12" s="175">
        <f t="shared" si="1"/>
        <v>0</v>
      </c>
      <c r="CF12" s="175">
        <f t="shared" si="1"/>
        <v>0</v>
      </c>
      <c r="CG12" s="175">
        <f t="shared" si="1"/>
        <v>0</v>
      </c>
      <c r="CH12" s="175">
        <f t="shared" si="1"/>
        <v>0</v>
      </c>
      <c r="CI12" s="175">
        <f t="shared" si="1"/>
        <v>0</v>
      </c>
      <c r="CJ12" s="175">
        <f t="shared" si="1"/>
        <v>0</v>
      </c>
      <c r="CK12" s="175">
        <f t="shared" si="1"/>
        <v>0</v>
      </c>
      <c r="CL12" s="175">
        <f t="shared" si="1"/>
        <v>0</v>
      </c>
      <c r="CM12" s="175">
        <f t="shared" si="1"/>
        <v>0</v>
      </c>
      <c r="CN12" s="175">
        <f t="shared" si="1"/>
        <v>0</v>
      </c>
      <c r="CO12" s="175">
        <f t="shared" si="1"/>
        <v>0</v>
      </c>
      <c r="CP12" s="175">
        <f t="shared" si="1"/>
        <v>0</v>
      </c>
      <c r="CQ12" s="175">
        <f t="shared" si="1"/>
        <v>0</v>
      </c>
      <c r="CR12" s="175">
        <f t="shared" si="1"/>
        <v>20</v>
      </c>
      <c r="CS12" s="175">
        <f t="shared" si="1"/>
        <v>362277.99999999994</v>
      </c>
      <c r="CT12" s="175">
        <f t="shared" si="1"/>
        <v>0</v>
      </c>
      <c r="CU12" s="175">
        <f t="shared" si="1"/>
        <v>0</v>
      </c>
      <c r="CV12" s="175">
        <f t="shared" si="1"/>
        <v>0</v>
      </c>
      <c r="CW12" s="175">
        <f t="shared" si="1"/>
        <v>0</v>
      </c>
      <c r="CX12" s="175">
        <f t="shared" si="1"/>
        <v>0</v>
      </c>
      <c r="CY12" s="175">
        <f t="shared" si="1"/>
        <v>0</v>
      </c>
      <c r="CZ12" s="175">
        <f t="shared" si="1"/>
        <v>0</v>
      </c>
      <c r="DA12" s="175">
        <f t="shared" si="1"/>
        <v>0</v>
      </c>
      <c r="DB12" s="175">
        <f t="shared" si="1"/>
        <v>0</v>
      </c>
      <c r="DC12" s="176">
        <f t="shared" si="1"/>
        <v>0</v>
      </c>
      <c r="DD12" s="175">
        <f t="shared" si="1"/>
        <v>0</v>
      </c>
      <c r="DE12" s="175">
        <f t="shared" si="1"/>
        <v>0</v>
      </c>
      <c r="DF12" s="177">
        <f t="shared" si="1"/>
        <v>0</v>
      </c>
      <c r="DG12" s="175">
        <f t="shared" si="1"/>
        <v>0</v>
      </c>
      <c r="DH12" s="175">
        <f t="shared" si="1"/>
        <v>20</v>
      </c>
      <c r="DI12" s="175">
        <f t="shared" si="1"/>
        <v>434733.6</v>
      </c>
      <c r="DJ12" s="175">
        <v>0</v>
      </c>
      <c r="DK12" s="175">
        <f t="shared" si="1"/>
        <v>0</v>
      </c>
      <c r="DL12" s="175">
        <f t="shared" si="1"/>
        <v>0</v>
      </c>
      <c r="DM12" s="175">
        <f t="shared" si="1"/>
        <v>0</v>
      </c>
      <c r="DN12" s="175">
        <f t="shared" si="1"/>
        <v>727</v>
      </c>
      <c r="DO12" s="175">
        <f t="shared" si="1"/>
        <v>13992774.016666668</v>
      </c>
    </row>
    <row r="13" spans="1:119" s="40" customFormat="1" ht="51.75" customHeight="1" x14ac:dyDescent="0.25">
      <c r="A13" s="80"/>
      <c r="B13" s="81">
        <v>1</v>
      </c>
      <c r="C13" s="82" t="s">
        <v>140</v>
      </c>
      <c r="D13" s="83">
        <v>22900</v>
      </c>
      <c r="E13" s="84">
        <v>0.5</v>
      </c>
      <c r="F13" s="84"/>
      <c r="G13" s="85">
        <v>1</v>
      </c>
      <c r="H13" s="86"/>
      <c r="I13" s="86"/>
      <c r="J13" s="83">
        <v>1.4</v>
      </c>
      <c r="K13" s="83">
        <v>1.68</v>
      </c>
      <c r="L13" s="83">
        <v>2.23</v>
      </c>
      <c r="M13" s="87">
        <v>2.57</v>
      </c>
      <c r="N13" s="88"/>
      <c r="O13" s="89">
        <f>(N13*$D13*$E13*$G13*$J13*$O$10)</f>
        <v>0</v>
      </c>
      <c r="P13" s="88"/>
      <c r="Q13" s="90">
        <f>(P13*$D13*$E13*$G13*$J13*$Q$10)</f>
        <v>0</v>
      </c>
      <c r="R13" s="91"/>
      <c r="S13" s="89">
        <f>(R13*$D13*$E13*$G13*$J13*$S$10)</f>
        <v>0</v>
      </c>
      <c r="T13" s="90">
        <v>350</v>
      </c>
      <c r="U13" s="89">
        <f>(T13/12*7*$D13*$E13*$G13*$J13*$U$10)+(T13/12*5*$D13*$E13*$G13*$J13*$U$11)</f>
        <v>6288435.416666667</v>
      </c>
      <c r="V13" s="91"/>
      <c r="W13" s="89">
        <f>(V13*$D13*$E13*$G13*$J13*$W$10)</f>
        <v>0</v>
      </c>
      <c r="X13" s="92"/>
      <c r="Y13" s="89">
        <f>(X13*$D13*$E13*$G13*$J13*$Y$10)</f>
        <v>0</v>
      </c>
      <c r="Z13" s="93"/>
      <c r="AA13" s="89">
        <f>(Z13*$D13*$E13*$G13*$J13*$AA$10)</f>
        <v>0</v>
      </c>
      <c r="AB13" s="92"/>
      <c r="AC13" s="89">
        <f>(AB13*$D13*$E13*$G13*$J13*$AC$10)</f>
        <v>0</v>
      </c>
      <c r="AD13" s="92"/>
      <c r="AE13" s="89">
        <f>(AD13*$D13*$E13*$G13*$J13*$AE$10)</f>
        <v>0</v>
      </c>
      <c r="AF13" s="92"/>
      <c r="AG13" s="89">
        <f>(AF13*$D13*$E13*$G13*$J13*$AG$10)</f>
        <v>0</v>
      </c>
      <c r="AH13" s="92"/>
      <c r="AI13" s="89">
        <f>(AH13*$D13*$E13*$G13*$J13*$AI$10)</f>
        <v>0</v>
      </c>
      <c r="AJ13" s="92"/>
      <c r="AK13" s="89">
        <f>(AJ13*$D13*$E13*$G13*$J13*$AK$10)</f>
        <v>0</v>
      </c>
      <c r="AL13" s="94"/>
      <c r="AM13" s="89">
        <f>(AL13*$D13*$E13*$G13*$K13*$AM$10)</f>
        <v>0</v>
      </c>
      <c r="AN13" s="92"/>
      <c r="AO13" s="95">
        <f>(AN13*$D13*$E13*$G13*$K13*$AO$10)</f>
        <v>0</v>
      </c>
      <c r="AP13" s="91"/>
      <c r="AQ13" s="89">
        <f>(AP13*$D13*$E13*$G13*$J13*$AQ$10)</f>
        <v>0</v>
      </c>
      <c r="AR13" s="92"/>
      <c r="AS13" s="90">
        <f>(AR13*$D13*$E13*$G13*$J13*$AS$10)</f>
        <v>0</v>
      </c>
      <c r="AT13" s="90">
        <v>22</v>
      </c>
      <c r="AU13" s="90">
        <f>(AT13*$D13*$E13*$G13*$J13*$AU$10)</f>
        <v>405558.99999999994</v>
      </c>
      <c r="AV13" s="92"/>
      <c r="AW13" s="89">
        <f>(AV13*$D13*$E13*$G13*$J13*$AW$10)</f>
        <v>0</v>
      </c>
      <c r="AX13" s="92"/>
      <c r="AY13" s="89">
        <f>(AX13*$D13*$E13*$G13*$J13*$AY$10)</f>
        <v>0</v>
      </c>
      <c r="AZ13" s="92"/>
      <c r="BA13" s="89">
        <f>(AZ13*$D13*$E13*$G13*$J13*$BA$10)</f>
        <v>0</v>
      </c>
      <c r="BB13" s="92"/>
      <c r="BC13" s="89">
        <f>(BB13*$D13*$E13*$G13*$J13*$BC$10)</f>
        <v>0</v>
      </c>
      <c r="BD13" s="92"/>
      <c r="BE13" s="89">
        <f>(BD13*$D13*$E13*$G13*$J13*$BE$10)</f>
        <v>0</v>
      </c>
      <c r="BF13" s="92"/>
      <c r="BG13" s="89">
        <f>(BF13*$D13*$E13*$G13*$K13*$BG$10)</f>
        <v>0</v>
      </c>
      <c r="BH13" s="90">
        <v>130</v>
      </c>
      <c r="BI13" s="89">
        <f>(BH13*$D13*$E13*$G13*$K13*$BI$10)</f>
        <v>2500680</v>
      </c>
      <c r="BJ13" s="92"/>
      <c r="BK13" s="89">
        <f>(BJ13*$D13*$E13*$G13*$K13*$BK$10)</f>
        <v>0</v>
      </c>
      <c r="BL13" s="92"/>
      <c r="BM13" s="89">
        <f>(BL13*$D13*$E13*$G13*$K13*$BM$10)</f>
        <v>0</v>
      </c>
      <c r="BN13" s="90">
        <v>55</v>
      </c>
      <c r="BO13" s="89">
        <f>(BN13*$D13*$E13*$G13*$K13*$BO$10)</f>
        <v>1163778</v>
      </c>
      <c r="BP13" s="90">
        <v>20</v>
      </c>
      <c r="BQ13" s="89">
        <f>(BP13*$D13*$E13*$G13*$K13*$BQ$10)</f>
        <v>384720</v>
      </c>
      <c r="BR13" s="90">
        <v>20</v>
      </c>
      <c r="BS13" s="89">
        <f>(BR13*$D13*$E13*$G13*$K13*$BS$10)</f>
        <v>480900</v>
      </c>
      <c r="BT13" s="92"/>
      <c r="BU13" s="89">
        <f>(BT13*$D13*$E13*$G13*$K13*$BU$10)</f>
        <v>0</v>
      </c>
      <c r="BV13" s="90">
        <v>50</v>
      </c>
      <c r="BW13" s="89">
        <f>(BV13*$D13*$E13*$G13*$K13*$BW$10)</f>
        <v>1202250</v>
      </c>
      <c r="BX13" s="92"/>
      <c r="BY13" s="89">
        <f>(BX13*$D13*$E13*$G13*$K13*$BY$10)</f>
        <v>0</v>
      </c>
      <c r="BZ13" s="96">
        <f>20+20</f>
        <v>40</v>
      </c>
      <c r="CA13" s="97">
        <f>(BZ13*$D13*$E13*$G13*$K13*$CA$10)</f>
        <v>769440</v>
      </c>
      <c r="CB13" s="92"/>
      <c r="CC13" s="89">
        <f>(CB13*$D13*$E13*$G13*$J13*$CC$10)</f>
        <v>0</v>
      </c>
      <c r="CD13" s="92"/>
      <c r="CE13" s="89">
        <f>(CD13*$D13*$E13*$G13*$J13*$CE$10)</f>
        <v>0</v>
      </c>
      <c r="CF13" s="92"/>
      <c r="CG13" s="89">
        <f>(CF13*$D13*$E13*$G13*$J13*$CG$10)</f>
        <v>0</v>
      </c>
      <c r="CH13" s="93"/>
      <c r="CI13" s="90">
        <f>(CH13*$D13*$E13*$G13*$J13*$CI$10)</f>
        <v>0</v>
      </c>
      <c r="CJ13" s="93"/>
      <c r="CK13" s="89">
        <f>(CJ13*$D13*$E13*$G13*$K13*$CK$10)</f>
        <v>0</v>
      </c>
      <c r="CL13" s="92"/>
      <c r="CM13" s="89">
        <f>(CL13*$D13*$E13*$G13*$J13*$CM$10)</f>
        <v>0</v>
      </c>
      <c r="CN13" s="92"/>
      <c r="CO13" s="89">
        <f>(CN13*$D13*$E13*$G13*$J13*$CO$10)</f>
        <v>0</v>
      </c>
      <c r="CP13" s="92"/>
      <c r="CQ13" s="89">
        <f>(CP13*$D13*$E13*$G13*$J13*$CQ$10)</f>
        <v>0</v>
      </c>
      <c r="CR13" s="90">
        <v>20</v>
      </c>
      <c r="CS13" s="89">
        <f>(CR13*$D13*$E13*$G13*$J13*$CS$10)</f>
        <v>362277.99999999994</v>
      </c>
      <c r="CT13" s="92"/>
      <c r="CU13" s="89">
        <f>(CT13*$D13*$E13*$G13*$J13*$CU$10)</f>
        <v>0</v>
      </c>
      <c r="CV13" s="92"/>
      <c r="CW13" s="89">
        <f>(CV13*$D13*$E13*$G13*$K13*$CW$10)</f>
        <v>0</v>
      </c>
      <c r="CX13" s="92"/>
      <c r="CY13" s="89">
        <f>(CX13*$D13*$E13*$G13*$K13*$CY$10)</f>
        <v>0</v>
      </c>
      <c r="CZ13" s="93"/>
      <c r="DA13" s="89">
        <f>(CZ13*$D13*$E13*$G13*$J13*$DA$10)</f>
        <v>0</v>
      </c>
      <c r="DB13" s="92"/>
      <c r="DC13" s="95">
        <f>(DB13*$D13*$E13*$G13*$K13*$DC$10)</f>
        <v>0</v>
      </c>
      <c r="DD13" s="93"/>
      <c r="DE13" s="89">
        <f>(DD13*$D13*$E13*$G13*$K13*$DE$10)</f>
        <v>0</v>
      </c>
      <c r="DF13" s="98"/>
      <c r="DG13" s="89">
        <f>(DF13*$D13*$E13*$G13*$K13*$DG$10)</f>
        <v>0</v>
      </c>
      <c r="DH13" s="90">
        <v>20</v>
      </c>
      <c r="DI13" s="89">
        <f>(DH13*$D13*$E13*$G13*$K13*$DI$10)</f>
        <v>434733.6</v>
      </c>
      <c r="DJ13" s="92"/>
      <c r="DK13" s="89">
        <f>(DJ13*$D13*$E13*$G13*$L13*$DK$10)</f>
        <v>0</v>
      </c>
      <c r="DL13" s="92"/>
      <c r="DM13" s="97">
        <f>(DL13*$D13*$E13*$G13*$M13*$DM$10)</f>
        <v>0</v>
      </c>
      <c r="DN13" s="99">
        <f>SUM(N13,P13,R13,T13,V13,X13,Z13,AB13,AD13,AF13,AH13,AJ13,AL13,AP13,AR13,CF13,AT13,AV13,AX13,AZ13,BB13,CJ13,BD13,BF13,BH13,BL13,AN13,BN13,BP13,BR13,BT13,BV13,BX13,BZ13,CB13,CD13,CH13,CL13,CN13,CP13,CR13,CT13,CV13,CX13,BJ13,CZ13,DB13,DD13,DF13,DH13,DJ13,DL13)</f>
        <v>727</v>
      </c>
      <c r="DO13" s="97">
        <f>SUM(O13,Q13,S13,U13,W13,Y13,AA13,AC13,AE13,AG13,AI13,AK13,AM13,AQ13,AS13,CG13,AU13,AW13,AY13,BA13,BC13,CK13,BE13,BG13,BI13,BM13,AO13,BO13,BQ13,BS13,BU13,BW13,BY13,CA13,CC13,CE13,CI13,CM13,CO13,CQ13,CS13,CU13,CW13,CY13,BK13,DA13,DC13,DE13,DG13,DI13,DK13,DM13)</f>
        <v>13992774.016666668</v>
      </c>
    </row>
    <row r="14" spans="1:119" ht="16.5" customHeight="1" x14ac:dyDescent="0.25">
      <c r="A14" s="100">
        <v>2</v>
      </c>
      <c r="B14" s="101"/>
      <c r="C14" s="178" t="s">
        <v>141</v>
      </c>
      <c r="D14" s="83">
        <v>22900</v>
      </c>
      <c r="E14" s="171">
        <v>0.8</v>
      </c>
      <c r="F14" s="171"/>
      <c r="G14" s="85">
        <v>1</v>
      </c>
      <c r="H14" s="86"/>
      <c r="I14" s="86"/>
      <c r="J14" s="83">
        <v>1.4</v>
      </c>
      <c r="K14" s="83">
        <v>1.68</v>
      </c>
      <c r="L14" s="83">
        <v>2.23</v>
      </c>
      <c r="M14" s="87">
        <v>2.57</v>
      </c>
      <c r="N14" s="110">
        <f>SUM(N15:N27)</f>
        <v>2376</v>
      </c>
      <c r="O14" s="110">
        <f t="shared" ref="O14:BZ14" si="2">SUM(O15:O27)</f>
        <v>59963485.119999997</v>
      </c>
      <c r="P14" s="110">
        <f t="shared" si="2"/>
        <v>0</v>
      </c>
      <c r="Q14" s="110">
        <f t="shared" si="2"/>
        <v>0</v>
      </c>
      <c r="R14" s="110">
        <f t="shared" si="2"/>
        <v>1</v>
      </c>
      <c r="S14" s="110">
        <f t="shared" si="2"/>
        <v>16222.36</v>
      </c>
      <c r="T14" s="110">
        <f t="shared" si="2"/>
        <v>6942</v>
      </c>
      <c r="U14" s="110">
        <f t="shared" si="2"/>
        <v>238159219.4916667</v>
      </c>
      <c r="V14" s="110">
        <f t="shared" si="2"/>
        <v>11</v>
      </c>
      <c r="W14" s="110">
        <f t="shared" si="2"/>
        <v>443998.94</v>
      </c>
      <c r="X14" s="110">
        <f t="shared" si="2"/>
        <v>0</v>
      </c>
      <c r="Y14" s="110">
        <f t="shared" si="2"/>
        <v>0</v>
      </c>
      <c r="Z14" s="110">
        <f t="shared" si="2"/>
        <v>0</v>
      </c>
      <c r="AA14" s="110">
        <f t="shared" si="2"/>
        <v>0</v>
      </c>
      <c r="AB14" s="110">
        <f t="shared" si="2"/>
        <v>0</v>
      </c>
      <c r="AC14" s="110">
        <f t="shared" si="2"/>
        <v>0</v>
      </c>
      <c r="AD14" s="110">
        <f t="shared" si="2"/>
        <v>75</v>
      </c>
      <c r="AE14" s="110">
        <f t="shared" si="2"/>
        <v>2709839.44</v>
      </c>
      <c r="AF14" s="110">
        <f t="shared" si="2"/>
        <v>0</v>
      </c>
      <c r="AG14" s="110">
        <f t="shared" si="2"/>
        <v>0</v>
      </c>
      <c r="AH14" s="110">
        <f t="shared" si="2"/>
        <v>0</v>
      </c>
      <c r="AI14" s="110">
        <f t="shared" si="2"/>
        <v>0</v>
      </c>
      <c r="AJ14" s="110">
        <f t="shared" si="2"/>
        <v>2444</v>
      </c>
      <c r="AK14" s="110">
        <f t="shared" si="2"/>
        <v>57686006.840000004</v>
      </c>
      <c r="AL14" s="110">
        <f t="shared" si="2"/>
        <v>7</v>
      </c>
      <c r="AM14" s="110">
        <f t="shared" si="2"/>
        <v>421922.42400000006</v>
      </c>
      <c r="AN14" s="110">
        <f t="shared" si="2"/>
        <v>103</v>
      </c>
      <c r="AO14" s="110">
        <f t="shared" si="2"/>
        <v>2951764.2</v>
      </c>
      <c r="AP14" s="110">
        <v>0</v>
      </c>
      <c r="AQ14" s="110">
        <f t="shared" si="2"/>
        <v>0</v>
      </c>
      <c r="AR14" s="110">
        <f t="shared" si="2"/>
        <v>60</v>
      </c>
      <c r="AS14" s="110">
        <f t="shared" si="2"/>
        <v>2671014.7799999998</v>
      </c>
      <c r="AT14" s="110">
        <f t="shared" si="2"/>
        <v>1524</v>
      </c>
      <c r="AU14" s="110">
        <f t="shared" si="2"/>
        <v>36540865.899999999</v>
      </c>
      <c r="AV14" s="110">
        <f t="shared" si="2"/>
        <v>3242</v>
      </c>
      <c r="AW14" s="110">
        <f t="shared" si="2"/>
        <v>115335449.24999997</v>
      </c>
      <c r="AX14" s="110">
        <f t="shared" si="2"/>
        <v>1620</v>
      </c>
      <c r="AY14" s="110">
        <f t="shared" si="2"/>
        <v>58643462.709999993</v>
      </c>
      <c r="AZ14" s="110">
        <f t="shared" si="2"/>
        <v>2100</v>
      </c>
      <c r="BA14" s="110">
        <f t="shared" si="2"/>
        <v>65318402.79999999</v>
      </c>
      <c r="BB14" s="110">
        <f t="shared" si="2"/>
        <v>499</v>
      </c>
      <c r="BC14" s="110">
        <f t="shared" si="2"/>
        <v>13294929.34</v>
      </c>
      <c r="BD14" s="110">
        <f t="shared" si="2"/>
        <v>669</v>
      </c>
      <c r="BE14" s="110">
        <f t="shared" si="2"/>
        <v>18372175.359999999</v>
      </c>
      <c r="BF14" s="110">
        <f t="shared" si="2"/>
        <v>1</v>
      </c>
      <c r="BG14" s="110">
        <f t="shared" si="2"/>
        <v>45012.24</v>
      </c>
      <c r="BH14" s="110">
        <f t="shared" si="2"/>
        <v>3200</v>
      </c>
      <c r="BI14" s="110">
        <f t="shared" si="2"/>
        <v>118743827.99999999</v>
      </c>
      <c r="BJ14" s="110">
        <f t="shared" si="2"/>
        <v>0</v>
      </c>
      <c r="BK14" s="110">
        <f t="shared" si="2"/>
        <v>0</v>
      </c>
      <c r="BL14" s="110">
        <f t="shared" si="2"/>
        <v>8446</v>
      </c>
      <c r="BM14" s="110">
        <f t="shared" si="2"/>
        <v>217763677.15200001</v>
      </c>
      <c r="BN14" s="110">
        <f t="shared" si="2"/>
        <v>1880</v>
      </c>
      <c r="BO14" s="110">
        <f t="shared" si="2"/>
        <v>56513906.06400001</v>
      </c>
      <c r="BP14" s="110">
        <f t="shared" si="2"/>
        <v>1260</v>
      </c>
      <c r="BQ14" s="110">
        <f t="shared" si="2"/>
        <v>40480238.399999999</v>
      </c>
      <c r="BR14" s="110">
        <f t="shared" si="2"/>
        <v>740</v>
      </c>
      <c r="BS14" s="110">
        <f t="shared" si="2"/>
        <v>29059825.200000003</v>
      </c>
      <c r="BT14" s="110">
        <f t="shared" si="2"/>
        <v>59</v>
      </c>
      <c r="BU14" s="110">
        <f t="shared" si="2"/>
        <v>1582007.1119999997</v>
      </c>
      <c r="BV14" s="110">
        <f t="shared" si="2"/>
        <v>1170</v>
      </c>
      <c r="BW14" s="110">
        <f t="shared" si="2"/>
        <v>40664423.099999994</v>
      </c>
      <c r="BX14" s="110">
        <f t="shared" si="2"/>
        <v>1080</v>
      </c>
      <c r="BY14" s="110">
        <f t="shared" si="2"/>
        <v>29693074.32</v>
      </c>
      <c r="BZ14" s="110">
        <f t="shared" si="2"/>
        <v>890</v>
      </c>
      <c r="CA14" s="110">
        <f t="shared" ref="CA14:DO14" si="3">SUM(CA15:CA27)</f>
        <v>22242586.799999997</v>
      </c>
      <c r="CB14" s="110">
        <f t="shared" si="3"/>
        <v>0</v>
      </c>
      <c r="CC14" s="110">
        <f t="shared" si="3"/>
        <v>0</v>
      </c>
      <c r="CD14" s="110">
        <f t="shared" si="3"/>
        <v>0</v>
      </c>
      <c r="CE14" s="110">
        <f t="shared" si="3"/>
        <v>0</v>
      </c>
      <c r="CF14" s="110">
        <f t="shared" si="3"/>
        <v>275</v>
      </c>
      <c r="CG14" s="110">
        <f t="shared" si="3"/>
        <v>8650108.5999999996</v>
      </c>
      <c r="CH14" s="110">
        <f t="shared" si="3"/>
        <v>0</v>
      </c>
      <c r="CI14" s="110">
        <f t="shared" si="3"/>
        <v>0</v>
      </c>
      <c r="CJ14" s="110">
        <f t="shared" si="3"/>
        <v>0</v>
      </c>
      <c r="CK14" s="110">
        <f t="shared" si="3"/>
        <v>0</v>
      </c>
      <c r="CL14" s="110">
        <f t="shared" si="3"/>
        <v>32</v>
      </c>
      <c r="CM14" s="110">
        <f t="shared" si="3"/>
        <v>523347.43999999994</v>
      </c>
      <c r="CN14" s="110">
        <f t="shared" si="3"/>
        <v>480</v>
      </c>
      <c r="CO14" s="110">
        <f t="shared" si="3"/>
        <v>8123555.1599999983</v>
      </c>
      <c r="CP14" s="110">
        <f t="shared" si="3"/>
        <v>205</v>
      </c>
      <c r="CQ14" s="110">
        <f t="shared" si="3"/>
        <v>2689898.1199999996</v>
      </c>
      <c r="CR14" s="110">
        <f t="shared" si="3"/>
        <v>437</v>
      </c>
      <c r="CS14" s="110">
        <f t="shared" si="3"/>
        <v>11184970.972000001</v>
      </c>
      <c r="CT14" s="110">
        <f t="shared" si="3"/>
        <v>1035</v>
      </c>
      <c r="CU14" s="110">
        <f t="shared" si="3"/>
        <v>26014096.345999993</v>
      </c>
      <c r="CV14" s="110">
        <f t="shared" si="3"/>
        <v>0</v>
      </c>
      <c r="CW14" s="110">
        <f t="shared" si="3"/>
        <v>0</v>
      </c>
      <c r="CX14" s="110">
        <f t="shared" si="3"/>
        <v>0</v>
      </c>
      <c r="CY14" s="110">
        <f t="shared" si="3"/>
        <v>0</v>
      </c>
      <c r="CZ14" s="110">
        <f t="shared" si="3"/>
        <v>0</v>
      </c>
      <c r="DA14" s="110">
        <f t="shared" si="3"/>
        <v>0</v>
      </c>
      <c r="DB14" s="110">
        <f t="shared" si="3"/>
        <v>0</v>
      </c>
      <c r="DC14" s="113">
        <f t="shared" si="3"/>
        <v>0</v>
      </c>
      <c r="DD14" s="110">
        <f t="shared" si="3"/>
        <v>0</v>
      </c>
      <c r="DE14" s="110">
        <f t="shared" si="3"/>
        <v>0</v>
      </c>
      <c r="DF14" s="114">
        <f t="shared" si="3"/>
        <v>34</v>
      </c>
      <c r="DG14" s="110">
        <f t="shared" si="3"/>
        <v>1316204.064</v>
      </c>
      <c r="DH14" s="110">
        <f t="shared" si="3"/>
        <v>473</v>
      </c>
      <c r="DI14" s="110">
        <f t="shared" si="3"/>
        <v>12916369.989599999</v>
      </c>
      <c r="DJ14" s="110">
        <v>80</v>
      </c>
      <c r="DK14" s="110">
        <f t="shared" si="3"/>
        <v>4027347.8880000003</v>
      </c>
      <c r="DL14" s="110">
        <f t="shared" si="3"/>
        <v>174</v>
      </c>
      <c r="DM14" s="110">
        <f t="shared" si="3"/>
        <v>8683171.6199999992</v>
      </c>
      <c r="DN14" s="110">
        <f t="shared" si="3"/>
        <v>43624</v>
      </c>
      <c r="DO14" s="110">
        <f t="shared" si="3"/>
        <v>1313446407.5432665</v>
      </c>
    </row>
    <row r="15" spans="1:119" ht="36" customHeight="1" x14ac:dyDescent="0.25">
      <c r="A15" s="100"/>
      <c r="B15" s="101">
        <v>2</v>
      </c>
      <c r="C15" s="82" t="s">
        <v>142</v>
      </c>
      <c r="D15" s="83">
        <v>22900</v>
      </c>
      <c r="E15" s="102">
        <v>0.93</v>
      </c>
      <c r="F15" s="102"/>
      <c r="G15" s="85">
        <v>1</v>
      </c>
      <c r="H15" s="86"/>
      <c r="I15" s="86"/>
      <c r="J15" s="83">
        <v>1.4</v>
      </c>
      <c r="K15" s="83">
        <v>1.68</v>
      </c>
      <c r="L15" s="83">
        <v>2.23</v>
      </c>
      <c r="M15" s="87">
        <v>2.57</v>
      </c>
      <c r="N15" s="90">
        <v>450</v>
      </c>
      <c r="O15" s="89">
        <f>(N15*$D15*$E15*$G15*$J15*$O$10)</f>
        <v>14758821.000000002</v>
      </c>
      <c r="P15" s="90"/>
      <c r="Q15" s="90">
        <f t="shared" ref="Q15:Q27" si="4">(P15*$D15*$E15*$G15*$J15*$Q$10)</f>
        <v>0</v>
      </c>
      <c r="R15" s="90"/>
      <c r="S15" s="89">
        <f t="shared" ref="S15:S27" si="5">(R15*$D15*$E15*$G15*$J15*$S$10)</f>
        <v>0</v>
      </c>
      <c r="T15" s="90">
        <v>2066</v>
      </c>
      <c r="U15" s="89">
        <f>(T15/12*7*$D15*$E15*$G15*$J15*$U$10)+(T15/12*5*$D15*$E15*$G15*$J15*$U$11)</f>
        <v>69042708.805000007</v>
      </c>
      <c r="V15" s="90"/>
      <c r="W15" s="89">
        <f t="shared" ref="W15:W27" si="6">(V15*$D15*$E15*$G15*$J15*$W$10)</f>
        <v>0</v>
      </c>
      <c r="X15" s="90"/>
      <c r="Y15" s="89">
        <f t="shared" ref="Y15:Y27" si="7">(X15*$D15*$E15*$G15*$J15*$Y$10)</f>
        <v>0</v>
      </c>
      <c r="Z15" s="90"/>
      <c r="AA15" s="89">
        <f t="shared" ref="AA15:AA27" si="8">(Z15*$D15*$E15*$G15*$J15*$AA$10)</f>
        <v>0</v>
      </c>
      <c r="AB15" s="90"/>
      <c r="AC15" s="89">
        <f t="shared" ref="AC15:AC27" si="9">(AB15*$D15*$E15*$G15*$J15*$AC$10)</f>
        <v>0</v>
      </c>
      <c r="AD15" s="90"/>
      <c r="AE15" s="89">
        <f t="shared" ref="AE15:AE27" si="10">(AD15*$D15*$E15*$G15*$J15*$AE$10)</f>
        <v>0</v>
      </c>
      <c r="AF15" s="90"/>
      <c r="AG15" s="89">
        <f t="shared" ref="AG15:AG27" si="11">(AF15*$D15*$E15*$G15*$J15*$AG$10)</f>
        <v>0</v>
      </c>
      <c r="AH15" s="92"/>
      <c r="AI15" s="89">
        <f t="shared" ref="AI15:AI27" si="12">(AH15*$D15*$E15*$G15*$J15*$AI$10)</f>
        <v>0</v>
      </c>
      <c r="AJ15" s="90">
        <v>385</v>
      </c>
      <c r="AK15" s="89">
        <f t="shared" ref="AK15:AK27" si="13">(AJ15*$D15*$E15*$G15*$J15*$AK$10)</f>
        <v>12626991.300000001</v>
      </c>
      <c r="AL15" s="103">
        <v>0</v>
      </c>
      <c r="AM15" s="89">
        <f t="shared" ref="AM15:AM27" si="14">(AL15*$D15*$E15*$G15*$K15*$AM$10)</f>
        <v>0</v>
      </c>
      <c r="AN15" s="90">
        <v>4</v>
      </c>
      <c r="AO15" s="95">
        <f t="shared" ref="AO15:AO27" si="15">(AN15*$D15*$E15*$G15*$K15*$AO$10)</f>
        <v>157427.424</v>
      </c>
      <c r="AP15" s="90"/>
      <c r="AQ15" s="89">
        <f t="shared" ref="AQ15:AQ27" si="16">(AP15*$D15*$E15*$G15*$J15*$AQ$10)</f>
        <v>0</v>
      </c>
      <c r="AR15" s="90"/>
      <c r="AS15" s="90">
        <f t="shared" ref="AS15:AS27" si="17">(AR15*$D15*$E15*$G15*$J15*$AS$10)</f>
        <v>0</v>
      </c>
      <c r="AT15" s="90">
        <v>24</v>
      </c>
      <c r="AU15" s="90">
        <f t="shared" ref="AU15:AU27" si="18">(AT15*$D15*$E15*$G15*$J15*$AU$10)</f>
        <v>822916.07999999984</v>
      </c>
      <c r="AV15" s="90">
        <v>1382</v>
      </c>
      <c r="AW15" s="89">
        <f t="shared" ref="AW15:AW27" si="19">(AV15*$D15*$E15*$G15*$J15*$AW$10)</f>
        <v>47386250.93999999</v>
      </c>
      <c r="AX15" s="104">
        <v>200</v>
      </c>
      <c r="AY15" s="89">
        <f t="shared" ref="AY15:AY27" si="20">(AX15*$D15*$E15*$G15*$J15*$AY$10)</f>
        <v>6857633.9999999991</v>
      </c>
      <c r="AZ15" s="90">
        <v>617</v>
      </c>
      <c r="BA15" s="89">
        <f t="shared" ref="BA15:BA27" si="21">(AZ15*$D15*$E15*$G15*$J15*$BA$10)</f>
        <v>18396348.599999998</v>
      </c>
      <c r="BB15" s="90">
        <v>137</v>
      </c>
      <c r="BC15" s="89">
        <f t="shared" ref="BC15:BC27" si="22">(BB15*$D15*$E15*$G15*$J15*$BC$10)</f>
        <v>4493241.0599999996</v>
      </c>
      <c r="BD15" s="90">
        <v>147</v>
      </c>
      <c r="BE15" s="89">
        <f t="shared" ref="BE15:BE27" si="23">(BD15*$D15*$E15*$G15*$J15*$BE$10)</f>
        <v>4821214.8600000003</v>
      </c>
      <c r="BF15" s="90"/>
      <c r="BG15" s="89">
        <f t="shared" ref="BG15:BG27" si="24">(BF15*$D15*$E15*$G15*$K15*$BG$10)</f>
        <v>0</v>
      </c>
      <c r="BH15" s="90">
        <v>1350</v>
      </c>
      <c r="BI15" s="89">
        <f t="shared" ref="BI15:BI27" si="25">(BH15*$D15*$E15*$G15*$K15*$BI$10)</f>
        <v>48301596</v>
      </c>
      <c r="BJ15" s="90"/>
      <c r="BK15" s="89">
        <f t="shared" ref="BK15:BK27" si="26">(BJ15*$D15*$E15*$G15*$K15*$BK$10)</f>
        <v>0</v>
      </c>
      <c r="BL15" s="104">
        <v>2826</v>
      </c>
      <c r="BM15" s="89">
        <f t="shared" ref="BM15:BM27" si="27">(BL15*$D15*$E15*$G15*$K15*$BM$10)</f>
        <v>91000206.863999993</v>
      </c>
      <c r="BN15" s="90">
        <v>520</v>
      </c>
      <c r="BO15" s="89">
        <f t="shared" ref="BO15:BO27" si="28">(BN15*$D15*$E15*$G15*$K15*$BO$10)</f>
        <v>20465565.120000001</v>
      </c>
      <c r="BP15" s="90">
        <v>455</v>
      </c>
      <c r="BQ15" s="89">
        <f t="shared" ref="BQ15:BQ27" si="29">(BP15*$D15*$E15*$G15*$K15*$BQ$10)</f>
        <v>16279426.799999999</v>
      </c>
      <c r="BR15" s="90">
        <v>235</v>
      </c>
      <c r="BS15" s="89">
        <f t="shared" ref="BS15:BS27" si="30">(BR15*$D15*$E15*$G15*$K15*$BS$10)</f>
        <v>10510069.5</v>
      </c>
      <c r="BT15" s="90">
        <v>27</v>
      </c>
      <c r="BU15" s="89">
        <f t="shared" ref="BU15:BU27" si="31">(BT15*$D15*$E15*$G15*$K15*$BU$10)</f>
        <v>869428.728</v>
      </c>
      <c r="BV15" s="90">
        <v>239</v>
      </c>
      <c r="BW15" s="89">
        <f t="shared" ref="BW15:BW27" si="32">(BV15*$D15*$E15*$G15*$K15*$BW$10)</f>
        <v>10688964.299999999</v>
      </c>
      <c r="BX15" s="90">
        <v>249</v>
      </c>
      <c r="BY15" s="89">
        <f t="shared" ref="BY15:BY27" si="33">(BX15*$D15*$E15*$G15*$K15*$BY$10)</f>
        <v>8908961.0399999991</v>
      </c>
      <c r="BZ15" s="96">
        <f>260+10</f>
        <v>270</v>
      </c>
      <c r="CA15" s="97">
        <f t="shared" ref="CA15:CA27" si="34">(BZ15*$D15*$E15*$G15*$K15*$CA$10)</f>
        <v>9660319.1999999993</v>
      </c>
      <c r="CB15" s="90"/>
      <c r="CC15" s="89">
        <f t="shared" ref="CC15:CC27" si="35">(CB15*$D15*$E15*$G15*$J15*$CC$10)</f>
        <v>0</v>
      </c>
      <c r="CD15" s="90"/>
      <c r="CE15" s="89">
        <f t="shared" ref="CE15:CE27" si="36">(CD15*$D15*$E15*$G15*$J15*$CE$10)</f>
        <v>0</v>
      </c>
      <c r="CF15" s="90"/>
      <c r="CG15" s="89">
        <f t="shared" ref="CG15:CG27" si="37">(CF15*$D15*$E15*$G15*$J15*$CG$10)</f>
        <v>0</v>
      </c>
      <c r="CH15" s="90"/>
      <c r="CI15" s="90">
        <f t="shared" ref="CI15:CI27" si="38">(CH15*$D15*$E15*$G15*$J15*$CI$10)</f>
        <v>0</v>
      </c>
      <c r="CJ15" s="90"/>
      <c r="CK15" s="89">
        <f t="shared" ref="CK15:CK27" si="39">(CJ15*$D15*$E15*$G15*$K15*$CK$10)</f>
        <v>0</v>
      </c>
      <c r="CL15" s="90"/>
      <c r="CM15" s="89">
        <f t="shared" ref="CM15:CM27" si="40">(CL15*$D15*$E15*$G15*$J15*$CM$10)</f>
        <v>0</v>
      </c>
      <c r="CN15" s="90">
        <v>234</v>
      </c>
      <c r="CO15" s="89">
        <f t="shared" ref="CO15:CO27" si="41">(CN15*$D15*$E15*$G15*$J15*$CO$10)</f>
        <v>4883828.0399999991</v>
      </c>
      <c r="CP15" s="90">
        <v>65</v>
      </c>
      <c r="CQ15" s="89">
        <f t="shared" ref="CQ15:CQ27" si="42">(CP15*$D15*$E15*$G15*$J15*$CQ$10)</f>
        <v>1356618.8999999997</v>
      </c>
      <c r="CR15" s="90">
        <v>133</v>
      </c>
      <c r="CS15" s="89">
        <f t="shared" ref="CS15:CS27" si="43">(CR15*$D15*$E15*$G15*$J15*$CS$10)</f>
        <v>4481016.5819999995</v>
      </c>
      <c r="CT15" s="90">
        <v>281</v>
      </c>
      <c r="CU15" s="89">
        <f t="shared" ref="CU15:CU27" si="44">(CT15*$D15*$E15*$G15*$J15*$CU$10)</f>
        <v>9467410.9739999995</v>
      </c>
      <c r="CV15" s="90"/>
      <c r="CW15" s="89">
        <f t="shared" ref="CW15:CW27" si="45">(CV15*$D15*$E15*$G15*$K15*$CW$10)</f>
        <v>0</v>
      </c>
      <c r="CX15" s="104">
        <v>0</v>
      </c>
      <c r="CY15" s="89">
        <f t="shared" ref="CY15:CY27" si="46">(CX15*$D15*$E15*$G15*$K15*$CY$10)</f>
        <v>0</v>
      </c>
      <c r="CZ15" s="90"/>
      <c r="DA15" s="89">
        <f t="shared" ref="DA15:DA27" si="47">(CZ15*$D15*$E15*$G15*$J15*$DA$10)</f>
        <v>0</v>
      </c>
      <c r="DB15" s="90"/>
      <c r="DC15" s="95">
        <f t="shared" ref="DC15:DC27" si="48">(DB15*$D15*$E15*$G15*$K15*$DC$10)</f>
        <v>0</v>
      </c>
      <c r="DD15" s="90"/>
      <c r="DE15" s="89">
        <f t="shared" ref="DE15:DE27" si="49">(DD15*$D15*$E15*$G15*$K15*$DE$10)</f>
        <v>0</v>
      </c>
      <c r="DF15" s="105">
        <v>11</v>
      </c>
      <c r="DG15" s="89">
        <f t="shared" ref="DG15:DG27" si="50">(DF15*$D15*$E15*$G15*$K15*$DG$10)</f>
        <v>472282.272</v>
      </c>
      <c r="DH15" s="90">
        <v>131</v>
      </c>
      <c r="DI15" s="89">
        <f t="shared" ref="DI15:DI27" si="51">(DH15*$D15*$E15*$G15*$K15*$DI$10)</f>
        <v>5296359.4487999994</v>
      </c>
      <c r="DJ15" s="90">
        <v>38</v>
      </c>
      <c r="DK15" s="89">
        <f t="shared" ref="DK15:DK27" si="52">(DJ15*$D15*$E15*$G15*$L15*$DK$10)</f>
        <v>2165649.3360000001</v>
      </c>
      <c r="DL15" s="90">
        <v>50</v>
      </c>
      <c r="DM15" s="97">
        <f t="shared" ref="DM15:DM27" si="53">(DL15*$D15*$E15*$G15*$M15*$DM$10)</f>
        <v>3283997.4</v>
      </c>
      <c r="DN15" s="99">
        <f t="shared" ref="DN15:DO27" si="54">SUM(N15,P15,R15,T15,V15,X15,Z15,AB15,AD15,AF15,AH15,AJ15,AL15,AP15,AR15,CF15,AT15,AV15,AX15,AZ15,BB15,CJ15,BD15,BF15,BH15,BL15,AN15,BN15,BP15,BR15,BT15,BV15,BX15,BZ15,CB15,CD15,CH15,CL15,CN15,CP15,CR15,CT15,CV15,CX15,BJ15,CZ15,DB15,DD15,DF15,DH15,DJ15,DL15)</f>
        <v>12526</v>
      </c>
      <c r="DO15" s="97">
        <f t="shared" si="54"/>
        <v>427455254.57380009</v>
      </c>
    </row>
    <row r="16" spans="1:119" ht="38.25" customHeight="1" x14ac:dyDescent="0.25">
      <c r="A16" s="100"/>
      <c r="B16" s="101">
        <v>3</v>
      </c>
      <c r="C16" s="82" t="s">
        <v>143</v>
      </c>
      <c r="D16" s="83">
        <v>22900</v>
      </c>
      <c r="E16" s="106">
        <v>0.28000000000000003</v>
      </c>
      <c r="F16" s="106"/>
      <c r="G16" s="85">
        <v>1</v>
      </c>
      <c r="H16" s="86"/>
      <c r="I16" s="86"/>
      <c r="J16" s="83">
        <v>1.4</v>
      </c>
      <c r="K16" s="83">
        <v>1.68</v>
      </c>
      <c r="L16" s="83">
        <v>2.23</v>
      </c>
      <c r="M16" s="87">
        <v>2.57</v>
      </c>
      <c r="N16" s="90">
        <v>595</v>
      </c>
      <c r="O16" s="89">
        <f t="shared" ref="O16:O77" si="55">(N16*$D16*$E16*$G16*$J16*$O$10)</f>
        <v>5875315.6000000006</v>
      </c>
      <c r="P16" s="90"/>
      <c r="Q16" s="90">
        <f t="shared" si="4"/>
        <v>0</v>
      </c>
      <c r="R16" s="90"/>
      <c r="S16" s="89">
        <f t="shared" si="5"/>
        <v>0</v>
      </c>
      <c r="T16" s="90">
        <v>280</v>
      </c>
      <c r="U16" s="89">
        <f t="shared" ref="U16:U27" si="56">(T16/12*7*$D16*$E16*$G16*$J16*$U$10)+(T16/12*5*$D16*$E16*$G16*$J16*$U$11)</f>
        <v>2817219.0666666669</v>
      </c>
      <c r="V16" s="90">
        <v>0</v>
      </c>
      <c r="W16" s="89">
        <f t="shared" si="6"/>
        <v>0</v>
      </c>
      <c r="X16" s="90">
        <v>0</v>
      </c>
      <c r="Y16" s="89">
        <f t="shared" si="7"/>
        <v>0</v>
      </c>
      <c r="Z16" s="90"/>
      <c r="AA16" s="89">
        <f t="shared" si="8"/>
        <v>0</v>
      </c>
      <c r="AB16" s="90">
        <v>0</v>
      </c>
      <c r="AC16" s="89">
        <f t="shared" si="9"/>
        <v>0</v>
      </c>
      <c r="AD16" s="90"/>
      <c r="AE16" s="89">
        <f t="shared" si="10"/>
        <v>0</v>
      </c>
      <c r="AF16" s="90">
        <v>0</v>
      </c>
      <c r="AG16" s="89">
        <f t="shared" si="11"/>
        <v>0</v>
      </c>
      <c r="AH16" s="92"/>
      <c r="AI16" s="89">
        <f t="shared" si="12"/>
        <v>0</v>
      </c>
      <c r="AJ16" s="90">
        <v>369</v>
      </c>
      <c r="AK16" s="89">
        <f t="shared" si="13"/>
        <v>3643683.12</v>
      </c>
      <c r="AL16" s="104">
        <v>0</v>
      </c>
      <c r="AM16" s="89">
        <f t="shared" si="14"/>
        <v>0</v>
      </c>
      <c r="AN16" s="90">
        <v>3</v>
      </c>
      <c r="AO16" s="95">
        <f t="shared" si="15"/>
        <v>35548.128000000004</v>
      </c>
      <c r="AP16" s="90"/>
      <c r="AQ16" s="89">
        <f t="shared" si="16"/>
        <v>0</v>
      </c>
      <c r="AR16" s="90">
        <v>1</v>
      </c>
      <c r="AS16" s="90">
        <f t="shared" si="17"/>
        <v>8079.1200000000008</v>
      </c>
      <c r="AT16" s="90">
        <v>445</v>
      </c>
      <c r="AU16" s="90">
        <f t="shared" si="18"/>
        <v>4593877.4000000004</v>
      </c>
      <c r="AV16" s="90"/>
      <c r="AW16" s="89">
        <f t="shared" si="19"/>
        <v>0</v>
      </c>
      <c r="AX16" s="104">
        <v>0</v>
      </c>
      <c r="AY16" s="89">
        <f t="shared" si="20"/>
        <v>0</v>
      </c>
      <c r="AZ16" s="90">
        <v>0</v>
      </c>
      <c r="BA16" s="89">
        <f t="shared" si="21"/>
        <v>0</v>
      </c>
      <c r="BB16" s="90">
        <v>102</v>
      </c>
      <c r="BC16" s="89">
        <f t="shared" si="22"/>
        <v>1007196.9600000002</v>
      </c>
      <c r="BD16" s="90">
        <v>64</v>
      </c>
      <c r="BE16" s="89">
        <f t="shared" si="23"/>
        <v>631966.72000000009</v>
      </c>
      <c r="BF16" s="90"/>
      <c r="BG16" s="89">
        <f t="shared" si="24"/>
        <v>0</v>
      </c>
      <c r="BH16" s="90">
        <v>0</v>
      </c>
      <c r="BI16" s="89">
        <f t="shared" si="25"/>
        <v>0</v>
      </c>
      <c r="BJ16" s="90">
        <v>0</v>
      </c>
      <c r="BK16" s="89">
        <f t="shared" si="26"/>
        <v>0</v>
      </c>
      <c r="BL16" s="104">
        <v>1710</v>
      </c>
      <c r="BM16" s="89">
        <f t="shared" si="27"/>
        <v>16578354.240000002</v>
      </c>
      <c r="BN16" s="90">
        <v>584</v>
      </c>
      <c r="BO16" s="89">
        <f t="shared" si="28"/>
        <v>6920035.5840000007</v>
      </c>
      <c r="BP16" s="107">
        <v>100</v>
      </c>
      <c r="BQ16" s="89">
        <f t="shared" si="29"/>
        <v>1077216.0000000002</v>
      </c>
      <c r="BR16" s="90">
        <v>70</v>
      </c>
      <c r="BS16" s="89">
        <f t="shared" si="30"/>
        <v>942564.00000000012</v>
      </c>
      <c r="BT16" s="90">
        <v>7</v>
      </c>
      <c r="BU16" s="89">
        <f t="shared" si="31"/>
        <v>67864.608000000007</v>
      </c>
      <c r="BV16" s="90">
        <v>351</v>
      </c>
      <c r="BW16" s="89">
        <f t="shared" si="32"/>
        <v>4726285.1999999993</v>
      </c>
      <c r="BX16" s="90">
        <v>212</v>
      </c>
      <c r="BY16" s="89">
        <f t="shared" si="33"/>
        <v>2283697.9200000004</v>
      </c>
      <c r="BZ16" s="90">
        <v>280</v>
      </c>
      <c r="CA16" s="97">
        <f t="shared" si="34"/>
        <v>3016204.8000000003</v>
      </c>
      <c r="CB16" s="90">
        <v>0</v>
      </c>
      <c r="CC16" s="89">
        <f t="shared" si="35"/>
        <v>0</v>
      </c>
      <c r="CD16" s="90">
        <v>0</v>
      </c>
      <c r="CE16" s="89">
        <f t="shared" si="36"/>
        <v>0</v>
      </c>
      <c r="CF16" s="90">
        <v>0</v>
      </c>
      <c r="CG16" s="89">
        <f t="shared" si="37"/>
        <v>0</v>
      </c>
      <c r="CH16" s="90"/>
      <c r="CI16" s="90">
        <f t="shared" si="38"/>
        <v>0</v>
      </c>
      <c r="CJ16" s="90"/>
      <c r="CK16" s="89">
        <f t="shared" si="39"/>
        <v>0</v>
      </c>
      <c r="CL16" s="90"/>
      <c r="CM16" s="89">
        <f t="shared" si="40"/>
        <v>0</v>
      </c>
      <c r="CN16" s="90">
        <v>55</v>
      </c>
      <c r="CO16" s="89">
        <f t="shared" si="41"/>
        <v>345606.80000000005</v>
      </c>
      <c r="CP16" s="90">
        <v>60</v>
      </c>
      <c r="CQ16" s="89">
        <f t="shared" si="42"/>
        <v>377025.6</v>
      </c>
      <c r="CR16" s="90">
        <v>127</v>
      </c>
      <c r="CS16" s="89">
        <f t="shared" si="43"/>
        <v>1288260.568</v>
      </c>
      <c r="CT16" s="90">
        <v>300</v>
      </c>
      <c r="CU16" s="89">
        <f t="shared" si="44"/>
        <v>3043135.1999999997</v>
      </c>
      <c r="CV16" s="90">
        <v>0</v>
      </c>
      <c r="CW16" s="89">
        <f t="shared" si="45"/>
        <v>0</v>
      </c>
      <c r="CX16" s="104">
        <v>0</v>
      </c>
      <c r="CY16" s="89">
        <f t="shared" si="46"/>
        <v>0</v>
      </c>
      <c r="CZ16" s="90"/>
      <c r="DA16" s="89">
        <f t="shared" si="47"/>
        <v>0</v>
      </c>
      <c r="DB16" s="90">
        <v>0</v>
      </c>
      <c r="DC16" s="95">
        <f t="shared" si="48"/>
        <v>0</v>
      </c>
      <c r="DD16" s="90"/>
      <c r="DE16" s="89">
        <f t="shared" si="49"/>
        <v>0</v>
      </c>
      <c r="DF16" s="105"/>
      <c r="DG16" s="89">
        <f t="shared" si="50"/>
        <v>0</v>
      </c>
      <c r="DH16" s="90">
        <v>189</v>
      </c>
      <c r="DI16" s="89">
        <f t="shared" si="51"/>
        <v>2300610.2111999998</v>
      </c>
      <c r="DJ16" s="90">
        <v>8</v>
      </c>
      <c r="DK16" s="89">
        <f t="shared" si="52"/>
        <v>137268.09600000002</v>
      </c>
      <c r="DL16" s="90">
        <v>50</v>
      </c>
      <c r="DM16" s="97">
        <f t="shared" si="53"/>
        <v>988730.40000000014</v>
      </c>
      <c r="DN16" s="99">
        <f t="shared" si="54"/>
        <v>5962</v>
      </c>
      <c r="DO16" s="97">
        <f t="shared" si="54"/>
        <v>62705745.341866665</v>
      </c>
    </row>
    <row r="17" spans="1:119" s="8" customFormat="1" ht="32.25" customHeight="1" x14ac:dyDescent="0.25">
      <c r="A17" s="100"/>
      <c r="B17" s="101">
        <v>4</v>
      </c>
      <c r="C17" s="82" t="s">
        <v>144</v>
      </c>
      <c r="D17" s="83">
        <v>22900</v>
      </c>
      <c r="E17" s="102">
        <v>0.98</v>
      </c>
      <c r="F17" s="102"/>
      <c r="G17" s="85">
        <v>1</v>
      </c>
      <c r="H17" s="86"/>
      <c r="I17" s="86"/>
      <c r="J17" s="83">
        <v>1.4</v>
      </c>
      <c r="K17" s="83">
        <v>1.68</v>
      </c>
      <c r="L17" s="83">
        <v>2.23</v>
      </c>
      <c r="M17" s="87">
        <v>2.57</v>
      </c>
      <c r="N17" s="90"/>
      <c r="O17" s="89">
        <f t="shared" si="55"/>
        <v>0</v>
      </c>
      <c r="P17" s="90"/>
      <c r="Q17" s="90">
        <f t="shared" si="4"/>
        <v>0</v>
      </c>
      <c r="R17" s="90"/>
      <c r="S17" s="89">
        <f t="shared" si="5"/>
        <v>0</v>
      </c>
      <c r="T17" s="90">
        <v>1892</v>
      </c>
      <c r="U17" s="89">
        <f t="shared" si="56"/>
        <v>66627230.926666662</v>
      </c>
      <c r="V17" s="90">
        <v>0</v>
      </c>
      <c r="W17" s="89">
        <f t="shared" si="6"/>
        <v>0</v>
      </c>
      <c r="X17" s="90">
        <v>0</v>
      </c>
      <c r="Y17" s="89">
        <f t="shared" si="7"/>
        <v>0</v>
      </c>
      <c r="Z17" s="90"/>
      <c r="AA17" s="89">
        <f t="shared" si="8"/>
        <v>0</v>
      </c>
      <c r="AB17" s="90">
        <v>0</v>
      </c>
      <c r="AC17" s="89">
        <f t="shared" si="9"/>
        <v>0</v>
      </c>
      <c r="AD17" s="90"/>
      <c r="AE17" s="89">
        <f t="shared" si="10"/>
        <v>0</v>
      </c>
      <c r="AF17" s="90">
        <v>0</v>
      </c>
      <c r="AG17" s="89">
        <f t="shared" si="11"/>
        <v>0</v>
      </c>
      <c r="AH17" s="92"/>
      <c r="AI17" s="89">
        <f t="shared" si="12"/>
        <v>0</v>
      </c>
      <c r="AJ17" s="90"/>
      <c r="AK17" s="89">
        <f t="shared" si="13"/>
        <v>0</v>
      </c>
      <c r="AL17" s="104">
        <v>0</v>
      </c>
      <c r="AM17" s="89">
        <f t="shared" si="14"/>
        <v>0</v>
      </c>
      <c r="AN17" s="90"/>
      <c r="AO17" s="95">
        <f t="shared" si="15"/>
        <v>0</v>
      </c>
      <c r="AP17" s="90"/>
      <c r="AQ17" s="89">
        <f t="shared" si="16"/>
        <v>0</v>
      </c>
      <c r="AR17" s="90">
        <v>0</v>
      </c>
      <c r="AS17" s="90">
        <f t="shared" si="17"/>
        <v>0</v>
      </c>
      <c r="AT17" s="90">
        <v>76</v>
      </c>
      <c r="AU17" s="90">
        <f t="shared" si="18"/>
        <v>2746003.1199999996</v>
      </c>
      <c r="AV17" s="90">
        <v>1187</v>
      </c>
      <c r="AW17" s="89">
        <f t="shared" si="19"/>
        <v>42888232.93999999</v>
      </c>
      <c r="AX17" s="104">
        <v>987</v>
      </c>
      <c r="AY17" s="89">
        <f t="shared" si="20"/>
        <v>35661908.939999998</v>
      </c>
      <c r="AZ17" s="90">
        <v>1142</v>
      </c>
      <c r="BA17" s="89">
        <f t="shared" si="21"/>
        <v>35880269.599999994</v>
      </c>
      <c r="BB17" s="90">
        <v>154</v>
      </c>
      <c r="BC17" s="89">
        <f t="shared" si="22"/>
        <v>5322344.72</v>
      </c>
      <c r="BD17" s="90">
        <v>123</v>
      </c>
      <c r="BE17" s="89">
        <f t="shared" si="23"/>
        <v>4250963.6400000006</v>
      </c>
      <c r="BF17" s="90"/>
      <c r="BG17" s="89">
        <f t="shared" si="24"/>
        <v>0</v>
      </c>
      <c r="BH17" s="90">
        <v>1183</v>
      </c>
      <c r="BI17" s="89">
        <f t="shared" si="25"/>
        <v>44602128.479999997</v>
      </c>
      <c r="BJ17" s="90">
        <v>0</v>
      </c>
      <c r="BK17" s="89">
        <f t="shared" si="26"/>
        <v>0</v>
      </c>
      <c r="BL17" s="104">
        <v>900</v>
      </c>
      <c r="BM17" s="89">
        <f t="shared" si="27"/>
        <v>30539073.600000001</v>
      </c>
      <c r="BN17" s="90">
        <v>333</v>
      </c>
      <c r="BO17" s="89">
        <f t="shared" si="28"/>
        <v>13810447.728000002</v>
      </c>
      <c r="BP17" s="90">
        <v>270</v>
      </c>
      <c r="BQ17" s="89">
        <f t="shared" si="29"/>
        <v>10179691.199999999</v>
      </c>
      <c r="BR17" s="90">
        <v>200</v>
      </c>
      <c r="BS17" s="89">
        <f t="shared" si="30"/>
        <v>9425640</v>
      </c>
      <c r="BT17" s="90">
        <v>4</v>
      </c>
      <c r="BU17" s="89">
        <f t="shared" si="31"/>
        <v>135729.21599999999</v>
      </c>
      <c r="BV17" s="90">
        <v>252</v>
      </c>
      <c r="BW17" s="89">
        <f t="shared" si="32"/>
        <v>11876306.399999999</v>
      </c>
      <c r="BX17" s="90">
        <v>209</v>
      </c>
      <c r="BY17" s="89">
        <f t="shared" si="33"/>
        <v>7879835.04</v>
      </c>
      <c r="BZ17" s="90">
        <v>130</v>
      </c>
      <c r="CA17" s="97">
        <f t="shared" si="34"/>
        <v>4901332.8</v>
      </c>
      <c r="CB17" s="90">
        <v>0</v>
      </c>
      <c r="CC17" s="89">
        <f t="shared" si="35"/>
        <v>0</v>
      </c>
      <c r="CD17" s="90">
        <v>0</v>
      </c>
      <c r="CE17" s="89">
        <f t="shared" si="36"/>
        <v>0</v>
      </c>
      <c r="CF17" s="90">
        <v>0</v>
      </c>
      <c r="CG17" s="89">
        <f t="shared" si="37"/>
        <v>0</v>
      </c>
      <c r="CH17" s="90"/>
      <c r="CI17" s="90">
        <f t="shared" si="38"/>
        <v>0</v>
      </c>
      <c r="CJ17" s="90"/>
      <c r="CK17" s="89">
        <f t="shared" si="39"/>
        <v>0</v>
      </c>
      <c r="CL17" s="90">
        <v>0</v>
      </c>
      <c r="CM17" s="89">
        <f t="shared" si="40"/>
        <v>0</v>
      </c>
      <c r="CN17" s="90"/>
      <c r="CO17" s="89">
        <f t="shared" si="41"/>
        <v>0</v>
      </c>
      <c r="CP17" s="90"/>
      <c r="CQ17" s="89">
        <f t="shared" si="42"/>
        <v>0</v>
      </c>
      <c r="CR17" s="90">
        <v>87</v>
      </c>
      <c r="CS17" s="89">
        <f t="shared" si="43"/>
        <v>3088782.2279999992</v>
      </c>
      <c r="CT17" s="90">
        <v>229</v>
      </c>
      <c r="CU17" s="89">
        <f t="shared" si="44"/>
        <v>8130242.8759999983</v>
      </c>
      <c r="CV17" s="90">
        <v>0</v>
      </c>
      <c r="CW17" s="89">
        <f t="shared" si="45"/>
        <v>0</v>
      </c>
      <c r="CX17" s="104">
        <v>0</v>
      </c>
      <c r="CY17" s="89">
        <f t="shared" si="46"/>
        <v>0</v>
      </c>
      <c r="CZ17" s="90"/>
      <c r="DA17" s="89">
        <f t="shared" si="47"/>
        <v>0</v>
      </c>
      <c r="DB17" s="90">
        <v>0</v>
      </c>
      <c r="DC17" s="95">
        <f t="shared" si="48"/>
        <v>0</v>
      </c>
      <c r="DD17" s="90">
        <v>0</v>
      </c>
      <c r="DE17" s="89">
        <f t="shared" si="49"/>
        <v>0</v>
      </c>
      <c r="DF17" s="105">
        <v>10</v>
      </c>
      <c r="DG17" s="89">
        <f t="shared" si="50"/>
        <v>452430.72</v>
      </c>
      <c r="DH17" s="90">
        <v>41</v>
      </c>
      <c r="DI17" s="89">
        <f t="shared" si="51"/>
        <v>1746759.6047999999</v>
      </c>
      <c r="DJ17" s="90">
        <v>8</v>
      </c>
      <c r="DK17" s="89">
        <f t="shared" si="52"/>
        <v>480438.33599999995</v>
      </c>
      <c r="DL17" s="90">
        <v>20</v>
      </c>
      <c r="DM17" s="97">
        <f t="shared" si="53"/>
        <v>1384222.5599999998</v>
      </c>
      <c r="DN17" s="99">
        <f t="shared" si="54"/>
        <v>9437</v>
      </c>
      <c r="DO17" s="97">
        <f t="shared" si="54"/>
        <v>342010014.67546666</v>
      </c>
    </row>
    <row r="18" spans="1:119" ht="15.75" customHeight="1" x14ac:dyDescent="0.25">
      <c r="A18" s="100"/>
      <c r="B18" s="101">
        <v>5</v>
      </c>
      <c r="C18" s="82" t="s">
        <v>145</v>
      </c>
      <c r="D18" s="83">
        <v>22900</v>
      </c>
      <c r="E18" s="83">
        <v>1.01</v>
      </c>
      <c r="F18" s="83"/>
      <c r="G18" s="85">
        <v>1</v>
      </c>
      <c r="H18" s="86"/>
      <c r="I18" s="86"/>
      <c r="J18" s="83">
        <v>1.4</v>
      </c>
      <c r="K18" s="83">
        <v>1.68</v>
      </c>
      <c r="L18" s="83">
        <v>2.23</v>
      </c>
      <c r="M18" s="87">
        <v>2.57</v>
      </c>
      <c r="N18" s="90"/>
      <c r="O18" s="89">
        <f t="shared" si="55"/>
        <v>0</v>
      </c>
      <c r="P18" s="90"/>
      <c r="Q18" s="90">
        <f t="shared" si="4"/>
        <v>0</v>
      </c>
      <c r="R18" s="90"/>
      <c r="S18" s="89">
        <f t="shared" si="5"/>
        <v>0</v>
      </c>
      <c r="T18" s="90">
        <v>1500</v>
      </c>
      <c r="U18" s="89">
        <f t="shared" si="56"/>
        <v>54439883.75</v>
      </c>
      <c r="V18" s="90">
        <v>0</v>
      </c>
      <c r="W18" s="89">
        <f t="shared" si="6"/>
        <v>0</v>
      </c>
      <c r="X18" s="90">
        <v>0</v>
      </c>
      <c r="Y18" s="89">
        <f t="shared" si="7"/>
        <v>0</v>
      </c>
      <c r="Z18" s="90"/>
      <c r="AA18" s="89">
        <f t="shared" si="8"/>
        <v>0</v>
      </c>
      <c r="AB18" s="90">
        <v>0</v>
      </c>
      <c r="AC18" s="89">
        <f t="shared" si="9"/>
        <v>0</v>
      </c>
      <c r="AD18" s="90"/>
      <c r="AE18" s="89">
        <f t="shared" si="10"/>
        <v>0</v>
      </c>
      <c r="AF18" s="90">
        <v>0</v>
      </c>
      <c r="AG18" s="89">
        <f t="shared" si="11"/>
        <v>0</v>
      </c>
      <c r="AH18" s="92"/>
      <c r="AI18" s="89">
        <f t="shared" si="12"/>
        <v>0</v>
      </c>
      <c r="AJ18" s="90">
        <v>1</v>
      </c>
      <c r="AK18" s="89">
        <f t="shared" si="13"/>
        <v>35618.660000000003</v>
      </c>
      <c r="AL18" s="104">
        <v>0</v>
      </c>
      <c r="AM18" s="89">
        <f t="shared" si="14"/>
        <v>0</v>
      </c>
      <c r="AN18" s="90">
        <v>0</v>
      </c>
      <c r="AO18" s="95">
        <f t="shared" si="15"/>
        <v>0</v>
      </c>
      <c r="AP18" s="90"/>
      <c r="AQ18" s="89">
        <f t="shared" si="16"/>
        <v>0</v>
      </c>
      <c r="AR18" s="90">
        <v>0</v>
      </c>
      <c r="AS18" s="90">
        <f t="shared" si="17"/>
        <v>0</v>
      </c>
      <c r="AT18" s="90">
        <v>24</v>
      </c>
      <c r="AU18" s="90">
        <f t="shared" si="18"/>
        <v>893704.55999999982</v>
      </c>
      <c r="AV18" s="90">
        <v>673</v>
      </c>
      <c r="AW18" s="89">
        <f t="shared" si="19"/>
        <v>25060965.369999994</v>
      </c>
      <c r="AX18" s="104">
        <v>433</v>
      </c>
      <c r="AY18" s="89">
        <f t="shared" si="20"/>
        <v>16123919.769999998</v>
      </c>
      <c r="AZ18" s="90">
        <v>341</v>
      </c>
      <c r="BA18" s="89">
        <f t="shared" si="21"/>
        <v>11041784.6</v>
      </c>
      <c r="BB18" s="90">
        <v>29</v>
      </c>
      <c r="BC18" s="89">
        <f t="shared" si="22"/>
        <v>1032941.14</v>
      </c>
      <c r="BD18" s="90">
        <v>53</v>
      </c>
      <c r="BE18" s="89">
        <f t="shared" si="23"/>
        <v>1887788.98</v>
      </c>
      <c r="BF18" s="90"/>
      <c r="BG18" s="89">
        <f t="shared" si="24"/>
        <v>0</v>
      </c>
      <c r="BH18" s="90">
        <v>650</v>
      </c>
      <c r="BI18" s="89">
        <f t="shared" si="25"/>
        <v>25256868</v>
      </c>
      <c r="BJ18" s="90">
        <v>0</v>
      </c>
      <c r="BK18" s="89">
        <f t="shared" si="26"/>
        <v>0</v>
      </c>
      <c r="BL18" s="104">
        <v>450</v>
      </c>
      <c r="BM18" s="89">
        <f t="shared" si="27"/>
        <v>15736971.6</v>
      </c>
      <c r="BN18" s="90">
        <v>132</v>
      </c>
      <c r="BO18" s="89">
        <f t="shared" si="28"/>
        <v>5641995.7440000009</v>
      </c>
      <c r="BP18" s="90">
        <v>50</v>
      </c>
      <c r="BQ18" s="89">
        <f t="shared" si="29"/>
        <v>1942836</v>
      </c>
      <c r="BR18" s="90">
        <v>17</v>
      </c>
      <c r="BS18" s="89">
        <f t="shared" si="30"/>
        <v>825705.3</v>
      </c>
      <c r="BT18" s="90">
        <v>0</v>
      </c>
      <c r="BU18" s="89">
        <f t="shared" si="31"/>
        <v>0</v>
      </c>
      <c r="BV18" s="90">
        <v>104</v>
      </c>
      <c r="BW18" s="89">
        <f t="shared" si="32"/>
        <v>5051373.5999999996</v>
      </c>
      <c r="BX18" s="90">
        <v>95</v>
      </c>
      <c r="BY18" s="89">
        <f t="shared" si="33"/>
        <v>3691388.4</v>
      </c>
      <c r="BZ18" s="90">
        <v>5</v>
      </c>
      <c r="CA18" s="97">
        <f t="shared" si="34"/>
        <v>194283.6</v>
      </c>
      <c r="CB18" s="90">
        <v>0</v>
      </c>
      <c r="CC18" s="89">
        <f t="shared" si="35"/>
        <v>0</v>
      </c>
      <c r="CD18" s="90">
        <v>0</v>
      </c>
      <c r="CE18" s="89">
        <f t="shared" si="36"/>
        <v>0</v>
      </c>
      <c r="CF18" s="90">
        <v>0</v>
      </c>
      <c r="CG18" s="89">
        <f t="shared" si="37"/>
        <v>0</v>
      </c>
      <c r="CH18" s="90"/>
      <c r="CI18" s="90">
        <f t="shared" si="38"/>
        <v>0</v>
      </c>
      <c r="CJ18" s="90"/>
      <c r="CK18" s="89">
        <f t="shared" si="39"/>
        <v>0</v>
      </c>
      <c r="CL18" s="90">
        <v>0</v>
      </c>
      <c r="CM18" s="89">
        <f t="shared" si="40"/>
        <v>0</v>
      </c>
      <c r="CN18" s="90"/>
      <c r="CO18" s="89">
        <f t="shared" si="41"/>
        <v>0</v>
      </c>
      <c r="CP18" s="90"/>
      <c r="CQ18" s="89">
        <f t="shared" si="42"/>
        <v>0</v>
      </c>
      <c r="CR18" s="90">
        <v>4</v>
      </c>
      <c r="CS18" s="89">
        <f t="shared" si="43"/>
        <v>146360.31199999998</v>
      </c>
      <c r="CT18" s="90">
        <v>28</v>
      </c>
      <c r="CU18" s="89">
        <f t="shared" si="44"/>
        <v>1024522.1839999998</v>
      </c>
      <c r="CV18" s="90">
        <v>0</v>
      </c>
      <c r="CW18" s="89">
        <f t="shared" si="45"/>
        <v>0</v>
      </c>
      <c r="CX18" s="104">
        <v>0</v>
      </c>
      <c r="CY18" s="89">
        <f t="shared" si="46"/>
        <v>0</v>
      </c>
      <c r="CZ18" s="90"/>
      <c r="DA18" s="89">
        <f t="shared" si="47"/>
        <v>0</v>
      </c>
      <c r="DB18" s="90">
        <v>0</v>
      </c>
      <c r="DC18" s="95">
        <f t="shared" si="48"/>
        <v>0</v>
      </c>
      <c r="DD18" s="90">
        <v>0</v>
      </c>
      <c r="DE18" s="89">
        <f t="shared" si="49"/>
        <v>0</v>
      </c>
      <c r="DF18" s="105"/>
      <c r="DG18" s="89">
        <f t="shared" si="50"/>
        <v>0</v>
      </c>
      <c r="DH18" s="90">
        <v>17</v>
      </c>
      <c r="DI18" s="89">
        <f t="shared" si="51"/>
        <v>746437.59119999991</v>
      </c>
      <c r="DJ18" s="90"/>
      <c r="DK18" s="89">
        <f t="shared" si="52"/>
        <v>0</v>
      </c>
      <c r="DL18" s="90">
        <v>9</v>
      </c>
      <c r="DM18" s="97">
        <f t="shared" si="53"/>
        <v>641968.52399999998</v>
      </c>
      <c r="DN18" s="99">
        <f t="shared" si="54"/>
        <v>4615</v>
      </c>
      <c r="DO18" s="97">
        <f t="shared" si="54"/>
        <v>171417317.68519995</v>
      </c>
    </row>
    <row r="19" spans="1:119" ht="15.75" customHeight="1" x14ac:dyDescent="0.25">
      <c r="A19" s="100"/>
      <c r="B19" s="101">
        <v>6</v>
      </c>
      <c r="C19" s="82" t="s">
        <v>146</v>
      </c>
      <c r="D19" s="83">
        <v>22900</v>
      </c>
      <c r="E19" s="102">
        <v>0.74</v>
      </c>
      <c r="F19" s="102"/>
      <c r="G19" s="85">
        <v>1</v>
      </c>
      <c r="H19" s="86"/>
      <c r="I19" s="86"/>
      <c r="J19" s="83">
        <v>1.4</v>
      </c>
      <c r="K19" s="83">
        <v>1.68</v>
      </c>
      <c r="L19" s="83">
        <v>2.23</v>
      </c>
      <c r="M19" s="87">
        <v>2.57</v>
      </c>
      <c r="N19" s="90"/>
      <c r="O19" s="89">
        <f t="shared" si="55"/>
        <v>0</v>
      </c>
      <c r="P19" s="90"/>
      <c r="Q19" s="90">
        <f t="shared" si="4"/>
        <v>0</v>
      </c>
      <c r="R19" s="90"/>
      <c r="S19" s="89">
        <f t="shared" si="5"/>
        <v>0</v>
      </c>
      <c r="T19" s="90">
        <v>46</v>
      </c>
      <c r="U19" s="89">
        <f t="shared" si="56"/>
        <v>1223190.5233333334</v>
      </c>
      <c r="V19" s="90">
        <v>0</v>
      </c>
      <c r="W19" s="89">
        <f t="shared" si="6"/>
        <v>0</v>
      </c>
      <c r="X19" s="90">
        <v>0</v>
      </c>
      <c r="Y19" s="89">
        <f t="shared" si="7"/>
        <v>0</v>
      </c>
      <c r="Z19" s="90"/>
      <c r="AA19" s="89">
        <f t="shared" si="8"/>
        <v>0</v>
      </c>
      <c r="AB19" s="90">
        <v>0</v>
      </c>
      <c r="AC19" s="89">
        <f t="shared" si="9"/>
        <v>0</v>
      </c>
      <c r="AD19" s="90">
        <v>1</v>
      </c>
      <c r="AE19" s="89">
        <f t="shared" si="10"/>
        <v>26096.84</v>
      </c>
      <c r="AF19" s="90">
        <v>0</v>
      </c>
      <c r="AG19" s="89">
        <f t="shared" si="11"/>
        <v>0</v>
      </c>
      <c r="AH19" s="92"/>
      <c r="AI19" s="89">
        <f t="shared" si="12"/>
        <v>0</v>
      </c>
      <c r="AJ19" s="90">
        <v>19</v>
      </c>
      <c r="AK19" s="89">
        <f t="shared" si="13"/>
        <v>495839.96</v>
      </c>
      <c r="AL19" s="104">
        <v>0</v>
      </c>
      <c r="AM19" s="89">
        <f t="shared" si="14"/>
        <v>0</v>
      </c>
      <c r="AN19" s="90"/>
      <c r="AO19" s="95">
        <f t="shared" si="15"/>
        <v>0</v>
      </c>
      <c r="AP19" s="90"/>
      <c r="AQ19" s="89">
        <f t="shared" si="16"/>
        <v>0</v>
      </c>
      <c r="AR19" s="90">
        <v>0</v>
      </c>
      <c r="AS19" s="90">
        <f t="shared" si="17"/>
        <v>0</v>
      </c>
      <c r="AT19" s="90">
        <v>5</v>
      </c>
      <c r="AU19" s="90">
        <f t="shared" si="18"/>
        <v>136415.29999999996</v>
      </c>
      <c r="AV19" s="90"/>
      <c r="AW19" s="89">
        <f t="shared" si="19"/>
        <v>0</v>
      </c>
      <c r="AX19" s="90"/>
      <c r="AY19" s="89">
        <f t="shared" si="20"/>
        <v>0</v>
      </c>
      <c r="AZ19" s="90">
        <v>0</v>
      </c>
      <c r="BA19" s="89">
        <f t="shared" si="21"/>
        <v>0</v>
      </c>
      <c r="BB19" s="90"/>
      <c r="BC19" s="89">
        <f t="shared" si="22"/>
        <v>0</v>
      </c>
      <c r="BD19" s="90">
        <v>4</v>
      </c>
      <c r="BE19" s="89">
        <f t="shared" si="23"/>
        <v>104387.36</v>
      </c>
      <c r="BF19" s="90"/>
      <c r="BG19" s="89">
        <f t="shared" si="24"/>
        <v>0</v>
      </c>
      <c r="BH19" s="90">
        <v>11</v>
      </c>
      <c r="BI19" s="89">
        <f t="shared" si="25"/>
        <v>313162.08</v>
      </c>
      <c r="BJ19" s="90">
        <v>0</v>
      </c>
      <c r="BK19" s="89">
        <f t="shared" si="26"/>
        <v>0</v>
      </c>
      <c r="BL19" s="104">
        <v>55</v>
      </c>
      <c r="BM19" s="89">
        <f t="shared" si="27"/>
        <v>1409229.3599999999</v>
      </c>
      <c r="BN19" s="90">
        <v>7</v>
      </c>
      <c r="BO19" s="89">
        <f t="shared" si="28"/>
        <v>219213.45600000001</v>
      </c>
      <c r="BP19" s="90"/>
      <c r="BQ19" s="89">
        <f t="shared" si="29"/>
        <v>0</v>
      </c>
      <c r="BR19" s="90"/>
      <c r="BS19" s="89">
        <f t="shared" si="30"/>
        <v>0</v>
      </c>
      <c r="BT19" s="90">
        <v>0</v>
      </c>
      <c r="BU19" s="89">
        <f t="shared" si="31"/>
        <v>0</v>
      </c>
      <c r="BV19" s="90">
        <v>4</v>
      </c>
      <c r="BW19" s="89">
        <f t="shared" si="32"/>
        <v>142346.4</v>
      </c>
      <c r="BX19" s="90">
        <v>1</v>
      </c>
      <c r="BY19" s="89">
        <f t="shared" si="33"/>
        <v>28469.279999999999</v>
      </c>
      <c r="BZ19" s="90">
        <v>3</v>
      </c>
      <c r="CA19" s="97">
        <f t="shared" si="34"/>
        <v>85407.84</v>
      </c>
      <c r="CB19" s="90">
        <v>0</v>
      </c>
      <c r="CC19" s="89">
        <f t="shared" si="35"/>
        <v>0</v>
      </c>
      <c r="CD19" s="90">
        <v>0</v>
      </c>
      <c r="CE19" s="89">
        <f t="shared" si="36"/>
        <v>0</v>
      </c>
      <c r="CF19" s="90">
        <v>0</v>
      </c>
      <c r="CG19" s="89">
        <f t="shared" si="37"/>
        <v>0</v>
      </c>
      <c r="CH19" s="90"/>
      <c r="CI19" s="90">
        <f t="shared" si="38"/>
        <v>0</v>
      </c>
      <c r="CJ19" s="90"/>
      <c r="CK19" s="89">
        <f t="shared" si="39"/>
        <v>0</v>
      </c>
      <c r="CL19" s="90"/>
      <c r="CM19" s="89">
        <f t="shared" si="40"/>
        <v>0</v>
      </c>
      <c r="CN19" s="90"/>
      <c r="CO19" s="89">
        <f t="shared" si="41"/>
        <v>0</v>
      </c>
      <c r="CP19" s="90"/>
      <c r="CQ19" s="89">
        <f t="shared" si="42"/>
        <v>0</v>
      </c>
      <c r="CR19" s="90"/>
      <c r="CS19" s="89">
        <f t="shared" si="43"/>
        <v>0</v>
      </c>
      <c r="CT19" s="90"/>
      <c r="CU19" s="89">
        <f t="shared" si="44"/>
        <v>0</v>
      </c>
      <c r="CV19" s="90">
        <v>0</v>
      </c>
      <c r="CW19" s="89">
        <f t="shared" si="45"/>
        <v>0</v>
      </c>
      <c r="CX19" s="104">
        <v>0</v>
      </c>
      <c r="CY19" s="89">
        <f t="shared" si="46"/>
        <v>0</v>
      </c>
      <c r="CZ19" s="90"/>
      <c r="DA19" s="89">
        <f t="shared" si="47"/>
        <v>0</v>
      </c>
      <c r="DB19" s="90">
        <v>0</v>
      </c>
      <c r="DC19" s="95">
        <f t="shared" si="48"/>
        <v>0</v>
      </c>
      <c r="DD19" s="90">
        <v>0</v>
      </c>
      <c r="DE19" s="89">
        <f t="shared" si="49"/>
        <v>0</v>
      </c>
      <c r="DF19" s="105"/>
      <c r="DG19" s="89">
        <f t="shared" si="50"/>
        <v>0</v>
      </c>
      <c r="DH19" s="90"/>
      <c r="DI19" s="89">
        <f t="shared" si="51"/>
        <v>0</v>
      </c>
      <c r="DJ19" s="90"/>
      <c r="DK19" s="89">
        <f t="shared" si="52"/>
        <v>0</v>
      </c>
      <c r="DL19" s="90"/>
      <c r="DM19" s="97">
        <f t="shared" si="53"/>
        <v>0</v>
      </c>
      <c r="DN19" s="99">
        <f t="shared" si="54"/>
        <v>156</v>
      </c>
      <c r="DO19" s="97">
        <f t="shared" si="54"/>
        <v>4183758.3993333327</v>
      </c>
    </row>
    <row r="20" spans="1:119" s="108" customFormat="1" ht="18" customHeight="1" x14ac:dyDescent="0.25">
      <c r="A20" s="100"/>
      <c r="B20" s="101">
        <v>7</v>
      </c>
      <c r="C20" s="82" t="s">
        <v>147</v>
      </c>
      <c r="D20" s="83">
        <v>22900</v>
      </c>
      <c r="E20" s="102">
        <v>3.21</v>
      </c>
      <c r="F20" s="102"/>
      <c r="G20" s="85">
        <v>1</v>
      </c>
      <c r="H20" s="86"/>
      <c r="I20" s="86"/>
      <c r="J20" s="83">
        <v>1.4</v>
      </c>
      <c r="K20" s="83">
        <v>1.68</v>
      </c>
      <c r="L20" s="83">
        <v>2.23</v>
      </c>
      <c r="M20" s="87">
        <v>2.57</v>
      </c>
      <c r="N20" s="90"/>
      <c r="O20" s="89">
        <f t="shared" si="55"/>
        <v>0</v>
      </c>
      <c r="P20" s="90"/>
      <c r="Q20" s="90">
        <f t="shared" si="4"/>
        <v>0</v>
      </c>
      <c r="R20" s="90"/>
      <c r="S20" s="89">
        <f t="shared" si="5"/>
        <v>0</v>
      </c>
      <c r="T20" s="90">
        <v>10</v>
      </c>
      <c r="U20" s="89">
        <f t="shared" si="56"/>
        <v>1153478.7250000001</v>
      </c>
      <c r="V20" s="90">
        <v>0</v>
      </c>
      <c r="W20" s="89">
        <f t="shared" si="6"/>
        <v>0</v>
      </c>
      <c r="X20" s="90">
        <v>0</v>
      </c>
      <c r="Y20" s="89">
        <f t="shared" si="7"/>
        <v>0</v>
      </c>
      <c r="Z20" s="90"/>
      <c r="AA20" s="89">
        <f t="shared" si="8"/>
        <v>0</v>
      </c>
      <c r="AB20" s="90">
        <v>0</v>
      </c>
      <c r="AC20" s="89">
        <f t="shared" si="9"/>
        <v>0</v>
      </c>
      <c r="AD20" s="90"/>
      <c r="AE20" s="89">
        <f t="shared" si="10"/>
        <v>0</v>
      </c>
      <c r="AF20" s="90">
        <v>0</v>
      </c>
      <c r="AG20" s="89">
        <f t="shared" si="11"/>
        <v>0</v>
      </c>
      <c r="AH20" s="92"/>
      <c r="AI20" s="89">
        <f t="shared" si="12"/>
        <v>0</v>
      </c>
      <c r="AJ20" s="90">
        <v>4</v>
      </c>
      <c r="AK20" s="89">
        <f t="shared" si="13"/>
        <v>452815.44</v>
      </c>
      <c r="AL20" s="104">
        <v>0</v>
      </c>
      <c r="AM20" s="89">
        <f t="shared" si="14"/>
        <v>0</v>
      </c>
      <c r="AN20" s="90">
        <v>0</v>
      </c>
      <c r="AO20" s="95">
        <f t="shared" si="15"/>
        <v>0</v>
      </c>
      <c r="AP20" s="90"/>
      <c r="AQ20" s="89">
        <f t="shared" si="16"/>
        <v>0</v>
      </c>
      <c r="AR20" s="90">
        <v>0</v>
      </c>
      <c r="AS20" s="90">
        <f t="shared" si="17"/>
        <v>0</v>
      </c>
      <c r="AT20" s="90"/>
      <c r="AU20" s="90">
        <f t="shared" si="18"/>
        <v>0</v>
      </c>
      <c r="AV20" s="90">
        <v>0</v>
      </c>
      <c r="AW20" s="89">
        <f t="shared" si="19"/>
        <v>0</v>
      </c>
      <c r="AX20" s="90">
        <v>0</v>
      </c>
      <c r="AY20" s="89">
        <f t="shared" si="20"/>
        <v>0</v>
      </c>
      <c r="AZ20" s="90">
        <v>0</v>
      </c>
      <c r="BA20" s="89">
        <f t="shared" si="21"/>
        <v>0</v>
      </c>
      <c r="BB20" s="90"/>
      <c r="BC20" s="89">
        <f t="shared" si="22"/>
        <v>0</v>
      </c>
      <c r="BD20" s="90">
        <v>0</v>
      </c>
      <c r="BE20" s="89">
        <f t="shared" si="23"/>
        <v>0</v>
      </c>
      <c r="BF20" s="90"/>
      <c r="BG20" s="89">
        <f t="shared" si="24"/>
        <v>0</v>
      </c>
      <c r="BH20" s="90">
        <v>0</v>
      </c>
      <c r="BI20" s="89">
        <f t="shared" si="25"/>
        <v>0</v>
      </c>
      <c r="BJ20" s="90">
        <v>0</v>
      </c>
      <c r="BK20" s="89">
        <f t="shared" si="26"/>
        <v>0</v>
      </c>
      <c r="BL20" s="104">
        <v>0</v>
      </c>
      <c r="BM20" s="89">
        <f t="shared" si="27"/>
        <v>0</v>
      </c>
      <c r="BN20" s="90"/>
      <c r="BO20" s="89">
        <f t="shared" si="28"/>
        <v>0</v>
      </c>
      <c r="BP20" s="90"/>
      <c r="BQ20" s="89">
        <f t="shared" si="29"/>
        <v>0</v>
      </c>
      <c r="BR20" s="90"/>
      <c r="BS20" s="89">
        <f t="shared" si="30"/>
        <v>0</v>
      </c>
      <c r="BT20" s="90">
        <v>0</v>
      </c>
      <c r="BU20" s="89">
        <f t="shared" si="31"/>
        <v>0</v>
      </c>
      <c r="BV20" s="90"/>
      <c r="BW20" s="89">
        <f t="shared" si="32"/>
        <v>0</v>
      </c>
      <c r="BX20" s="90"/>
      <c r="BY20" s="89">
        <f t="shared" si="33"/>
        <v>0</v>
      </c>
      <c r="BZ20" s="90"/>
      <c r="CA20" s="97">
        <f t="shared" si="34"/>
        <v>0</v>
      </c>
      <c r="CB20" s="90">
        <v>0</v>
      </c>
      <c r="CC20" s="89">
        <f t="shared" si="35"/>
        <v>0</v>
      </c>
      <c r="CD20" s="90">
        <v>0</v>
      </c>
      <c r="CE20" s="89">
        <f t="shared" si="36"/>
        <v>0</v>
      </c>
      <c r="CF20" s="90">
        <v>0</v>
      </c>
      <c r="CG20" s="89">
        <f t="shared" si="37"/>
        <v>0</v>
      </c>
      <c r="CH20" s="90"/>
      <c r="CI20" s="90">
        <f t="shared" si="38"/>
        <v>0</v>
      </c>
      <c r="CJ20" s="90"/>
      <c r="CK20" s="89">
        <f t="shared" si="39"/>
        <v>0</v>
      </c>
      <c r="CL20" s="90"/>
      <c r="CM20" s="89">
        <f t="shared" si="40"/>
        <v>0</v>
      </c>
      <c r="CN20" s="90"/>
      <c r="CO20" s="89">
        <f t="shared" si="41"/>
        <v>0</v>
      </c>
      <c r="CP20" s="90"/>
      <c r="CQ20" s="89">
        <f t="shared" si="42"/>
        <v>0</v>
      </c>
      <c r="CR20" s="90"/>
      <c r="CS20" s="89">
        <f t="shared" si="43"/>
        <v>0</v>
      </c>
      <c r="CT20" s="90"/>
      <c r="CU20" s="89">
        <f t="shared" si="44"/>
        <v>0</v>
      </c>
      <c r="CV20" s="90">
        <v>0</v>
      </c>
      <c r="CW20" s="89">
        <f t="shared" si="45"/>
        <v>0</v>
      </c>
      <c r="CX20" s="104">
        <v>0</v>
      </c>
      <c r="CY20" s="89">
        <f t="shared" si="46"/>
        <v>0</v>
      </c>
      <c r="CZ20" s="90"/>
      <c r="DA20" s="89">
        <f t="shared" si="47"/>
        <v>0</v>
      </c>
      <c r="DB20" s="90">
        <v>0</v>
      </c>
      <c r="DC20" s="95">
        <f t="shared" si="48"/>
        <v>0</v>
      </c>
      <c r="DD20" s="90">
        <v>0</v>
      </c>
      <c r="DE20" s="89">
        <f t="shared" si="49"/>
        <v>0</v>
      </c>
      <c r="DF20" s="105"/>
      <c r="DG20" s="89">
        <f t="shared" si="50"/>
        <v>0</v>
      </c>
      <c r="DH20" s="90"/>
      <c r="DI20" s="89">
        <f t="shared" si="51"/>
        <v>0</v>
      </c>
      <c r="DJ20" s="90"/>
      <c r="DK20" s="89">
        <f t="shared" si="52"/>
        <v>0</v>
      </c>
      <c r="DL20" s="90"/>
      <c r="DM20" s="97">
        <f t="shared" si="53"/>
        <v>0</v>
      </c>
      <c r="DN20" s="99">
        <f t="shared" si="54"/>
        <v>14</v>
      </c>
      <c r="DO20" s="97">
        <f t="shared" si="54"/>
        <v>1606294.165</v>
      </c>
    </row>
    <row r="21" spans="1:119" ht="30" customHeight="1" x14ac:dyDescent="0.25">
      <c r="A21" s="100"/>
      <c r="B21" s="101">
        <v>8</v>
      </c>
      <c r="C21" s="82" t="s">
        <v>148</v>
      </c>
      <c r="D21" s="83">
        <v>22900</v>
      </c>
      <c r="E21" s="102">
        <v>0.71</v>
      </c>
      <c r="F21" s="102"/>
      <c r="G21" s="85">
        <v>1</v>
      </c>
      <c r="H21" s="86"/>
      <c r="I21" s="86"/>
      <c r="J21" s="83">
        <v>1.4</v>
      </c>
      <c r="K21" s="83">
        <v>1.68</v>
      </c>
      <c r="L21" s="83">
        <v>2.23</v>
      </c>
      <c r="M21" s="87">
        <v>2.57</v>
      </c>
      <c r="N21" s="90">
        <v>100</v>
      </c>
      <c r="O21" s="89">
        <f t="shared" si="55"/>
        <v>2503886</v>
      </c>
      <c r="P21" s="90"/>
      <c r="Q21" s="90">
        <f t="shared" si="4"/>
        <v>0</v>
      </c>
      <c r="R21" s="90"/>
      <c r="S21" s="89">
        <f t="shared" si="5"/>
        <v>0</v>
      </c>
      <c r="T21" s="90">
        <v>20</v>
      </c>
      <c r="U21" s="89">
        <f t="shared" si="56"/>
        <v>510261.6166666667</v>
      </c>
      <c r="V21" s="90">
        <v>0</v>
      </c>
      <c r="W21" s="89">
        <f t="shared" si="6"/>
        <v>0</v>
      </c>
      <c r="X21" s="90">
        <v>0</v>
      </c>
      <c r="Y21" s="89">
        <f t="shared" si="7"/>
        <v>0</v>
      </c>
      <c r="Z21" s="90"/>
      <c r="AA21" s="89">
        <f t="shared" si="8"/>
        <v>0</v>
      </c>
      <c r="AB21" s="90">
        <v>0</v>
      </c>
      <c r="AC21" s="89">
        <f t="shared" si="9"/>
        <v>0</v>
      </c>
      <c r="AD21" s="90"/>
      <c r="AE21" s="89">
        <f t="shared" si="10"/>
        <v>0</v>
      </c>
      <c r="AF21" s="90">
        <v>0</v>
      </c>
      <c r="AG21" s="89">
        <f t="shared" si="11"/>
        <v>0</v>
      </c>
      <c r="AH21" s="92"/>
      <c r="AI21" s="89">
        <f t="shared" si="12"/>
        <v>0</v>
      </c>
      <c r="AJ21" s="90">
        <v>88</v>
      </c>
      <c r="AK21" s="89">
        <f t="shared" si="13"/>
        <v>2203419.6800000002</v>
      </c>
      <c r="AL21" s="104">
        <v>0</v>
      </c>
      <c r="AM21" s="89">
        <f t="shared" si="14"/>
        <v>0</v>
      </c>
      <c r="AN21" s="90">
        <v>7</v>
      </c>
      <c r="AO21" s="95">
        <f t="shared" si="15"/>
        <v>210326.424</v>
      </c>
      <c r="AP21" s="90"/>
      <c r="AQ21" s="89">
        <f t="shared" si="16"/>
        <v>0</v>
      </c>
      <c r="AR21" s="90"/>
      <c r="AS21" s="90">
        <f t="shared" si="17"/>
        <v>0</v>
      </c>
      <c r="AT21" s="90">
        <v>40</v>
      </c>
      <c r="AU21" s="90">
        <f t="shared" si="18"/>
        <v>1047079.6</v>
      </c>
      <c r="AV21" s="90"/>
      <c r="AW21" s="89">
        <f t="shared" si="19"/>
        <v>0</v>
      </c>
      <c r="AX21" s="90">
        <v>0</v>
      </c>
      <c r="AY21" s="89">
        <f t="shared" si="20"/>
        <v>0</v>
      </c>
      <c r="AZ21" s="90">
        <v>0</v>
      </c>
      <c r="BA21" s="89">
        <f t="shared" si="21"/>
        <v>0</v>
      </c>
      <c r="BB21" s="90">
        <v>10</v>
      </c>
      <c r="BC21" s="89">
        <f t="shared" si="22"/>
        <v>250388.6</v>
      </c>
      <c r="BD21" s="90">
        <v>35</v>
      </c>
      <c r="BE21" s="89">
        <f t="shared" si="23"/>
        <v>876360.10000000009</v>
      </c>
      <c r="BF21" s="90"/>
      <c r="BG21" s="89">
        <f t="shared" si="24"/>
        <v>0</v>
      </c>
      <c r="BH21" s="90"/>
      <c r="BI21" s="89">
        <f t="shared" si="25"/>
        <v>0</v>
      </c>
      <c r="BJ21" s="90">
        <v>0</v>
      </c>
      <c r="BK21" s="89">
        <f t="shared" si="26"/>
        <v>0</v>
      </c>
      <c r="BL21" s="104">
        <v>256</v>
      </c>
      <c r="BM21" s="89">
        <f t="shared" si="27"/>
        <v>6293403.648</v>
      </c>
      <c r="BN21" s="90">
        <v>28</v>
      </c>
      <c r="BO21" s="89">
        <f t="shared" si="28"/>
        <v>841305.696</v>
      </c>
      <c r="BP21" s="107">
        <v>75</v>
      </c>
      <c r="BQ21" s="89">
        <f t="shared" si="29"/>
        <v>2048634</v>
      </c>
      <c r="BR21" s="90">
        <v>120</v>
      </c>
      <c r="BS21" s="89">
        <f t="shared" si="30"/>
        <v>4097268</v>
      </c>
      <c r="BT21" s="90">
        <v>15</v>
      </c>
      <c r="BU21" s="89">
        <f t="shared" si="31"/>
        <v>368754.12</v>
      </c>
      <c r="BV21" s="90">
        <v>84</v>
      </c>
      <c r="BW21" s="89">
        <f t="shared" si="32"/>
        <v>2868087.6</v>
      </c>
      <c r="BX21" s="90">
        <v>68</v>
      </c>
      <c r="BY21" s="89">
        <f t="shared" si="33"/>
        <v>1857428.16</v>
      </c>
      <c r="BZ21" s="90">
        <v>70</v>
      </c>
      <c r="CA21" s="97">
        <f t="shared" si="34"/>
        <v>1912058.4</v>
      </c>
      <c r="CB21" s="90">
        <v>0</v>
      </c>
      <c r="CC21" s="89">
        <f t="shared" si="35"/>
        <v>0</v>
      </c>
      <c r="CD21" s="90">
        <v>0</v>
      </c>
      <c r="CE21" s="89">
        <f t="shared" si="36"/>
        <v>0</v>
      </c>
      <c r="CF21" s="90">
        <v>62</v>
      </c>
      <c r="CG21" s="89">
        <f t="shared" si="37"/>
        <v>1411281.2</v>
      </c>
      <c r="CH21" s="90"/>
      <c r="CI21" s="90">
        <f t="shared" si="38"/>
        <v>0</v>
      </c>
      <c r="CJ21" s="90"/>
      <c r="CK21" s="89">
        <f t="shared" si="39"/>
        <v>0</v>
      </c>
      <c r="CL21" s="90"/>
      <c r="CM21" s="89">
        <f t="shared" si="40"/>
        <v>0</v>
      </c>
      <c r="CN21" s="90">
        <v>170</v>
      </c>
      <c r="CO21" s="89">
        <f t="shared" si="41"/>
        <v>2708749.3999999994</v>
      </c>
      <c r="CP21" s="90">
        <v>15</v>
      </c>
      <c r="CQ21" s="89">
        <f t="shared" si="42"/>
        <v>239007.3</v>
      </c>
      <c r="CR21" s="90">
        <v>36</v>
      </c>
      <c r="CS21" s="89">
        <f t="shared" si="43"/>
        <v>925982.56799999985</v>
      </c>
      <c r="CT21" s="90">
        <v>28</v>
      </c>
      <c r="CU21" s="89">
        <f t="shared" si="44"/>
        <v>720208.66399999987</v>
      </c>
      <c r="CV21" s="90">
        <v>0</v>
      </c>
      <c r="CW21" s="89">
        <f t="shared" si="45"/>
        <v>0</v>
      </c>
      <c r="CX21" s="104">
        <v>0</v>
      </c>
      <c r="CY21" s="89">
        <f t="shared" si="46"/>
        <v>0</v>
      </c>
      <c r="CZ21" s="90"/>
      <c r="DA21" s="89">
        <f t="shared" si="47"/>
        <v>0</v>
      </c>
      <c r="DB21" s="90">
        <v>0</v>
      </c>
      <c r="DC21" s="95">
        <f t="shared" si="48"/>
        <v>0</v>
      </c>
      <c r="DD21" s="90"/>
      <c r="DE21" s="89">
        <f t="shared" si="49"/>
        <v>0</v>
      </c>
      <c r="DF21" s="105">
        <v>10</v>
      </c>
      <c r="DG21" s="89">
        <f t="shared" si="50"/>
        <v>327781.44</v>
      </c>
      <c r="DH21" s="90">
        <v>23</v>
      </c>
      <c r="DI21" s="89">
        <f t="shared" si="51"/>
        <v>709919.96879999992</v>
      </c>
      <c r="DJ21" s="90">
        <v>22</v>
      </c>
      <c r="DK21" s="89">
        <f t="shared" si="52"/>
        <v>957199.848</v>
      </c>
      <c r="DL21" s="90">
        <v>20</v>
      </c>
      <c r="DM21" s="97">
        <f t="shared" si="53"/>
        <v>1002855.1199999999</v>
      </c>
      <c r="DN21" s="99">
        <f t="shared" si="54"/>
        <v>1402</v>
      </c>
      <c r="DO21" s="97">
        <f t="shared" si="54"/>
        <v>36891647.153466657</v>
      </c>
    </row>
    <row r="22" spans="1:119" ht="60" customHeight="1" x14ac:dyDescent="0.25">
      <c r="A22" s="100"/>
      <c r="B22" s="101">
        <v>9</v>
      </c>
      <c r="C22" s="82" t="s">
        <v>149</v>
      </c>
      <c r="D22" s="83">
        <v>22900</v>
      </c>
      <c r="E22" s="102">
        <v>0.89</v>
      </c>
      <c r="F22" s="102"/>
      <c r="G22" s="85">
        <v>1</v>
      </c>
      <c r="H22" s="86"/>
      <c r="I22" s="86"/>
      <c r="J22" s="83">
        <v>1.4</v>
      </c>
      <c r="K22" s="83">
        <v>1.68</v>
      </c>
      <c r="L22" s="83">
        <v>2.23</v>
      </c>
      <c r="M22" s="87">
        <v>2.57</v>
      </c>
      <c r="N22" s="90">
        <v>9</v>
      </c>
      <c r="O22" s="89">
        <f t="shared" si="55"/>
        <v>282480.65999999997</v>
      </c>
      <c r="P22" s="90"/>
      <c r="Q22" s="90">
        <f t="shared" si="4"/>
        <v>0</v>
      </c>
      <c r="R22" s="90"/>
      <c r="S22" s="89">
        <f t="shared" si="5"/>
        <v>0</v>
      </c>
      <c r="T22" s="90">
        <v>10</v>
      </c>
      <c r="U22" s="89">
        <f t="shared" si="56"/>
        <v>319811.85833333334</v>
      </c>
      <c r="V22" s="90">
        <v>1</v>
      </c>
      <c r="W22" s="89">
        <f t="shared" si="6"/>
        <v>31386.74</v>
      </c>
      <c r="X22" s="90">
        <v>0</v>
      </c>
      <c r="Y22" s="89">
        <f t="shared" si="7"/>
        <v>0</v>
      </c>
      <c r="Z22" s="90"/>
      <c r="AA22" s="89">
        <f t="shared" si="8"/>
        <v>0</v>
      </c>
      <c r="AB22" s="90">
        <v>0</v>
      </c>
      <c r="AC22" s="89">
        <f t="shared" si="9"/>
        <v>0</v>
      </c>
      <c r="AD22" s="90">
        <v>3</v>
      </c>
      <c r="AE22" s="89">
        <f t="shared" si="10"/>
        <v>94160.22</v>
      </c>
      <c r="AF22" s="90">
        <v>0</v>
      </c>
      <c r="AG22" s="89">
        <f t="shared" si="11"/>
        <v>0</v>
      </c>
      <c r="AH22" s="92"/>
      <c r="AI22" s="89">
        <f t="shared" si="12"/>
        <v>0</v>
      </c>
      <c r="AJ22" s="90">
        <v>8</v>
      </c>
      <c r="AK22" s="89">
        <f t="shared" si="13"/>
        <v>251093.92</v>
      </c>
      <c r="AL22" s="104">
        <v>1</v>
      </c>
      <c r="AM22" s="89">
        <f t="shared" si="14"/>
        <v>37664.088000000003</v>
      </c>
      <c r="AN22" s="90"/>
      <c r="AO22" s="95">
        <f t="shared" si="15"/>
        <v>0</v>
      </c>
      <c r="AP22" s="90"/>
      <c r="AQ22" s="89">
        <f t="shared" si="16"/>
        <v>0</v>
      </c>
      <c r="AR22" s="90"/>
      <c r="AS22" s="90">
        <f t="shared" si="17"/>
        <v>0</v>
      </c>
      <c r="AT22" s="90">
        <v>10</v>
      </c>
      <c r="AU22" s="90">
        <f t="shared" si="18"/>
        <v>328134.09999999998</v>
      </c>
      <c r="AV22" s="90"/>
      <c r="AW22" s="89">
        <f t="shared" si="19"/>
        <v>0</v>
      </c>
      <c r="AX22" s="90">
        <v>0</v>
      </c>
      <c r="AY22" s="89">
        <f t="shared" si="20"/>
        <v>0</v>
      </c>
      <c r="AZ22" s="90">
        <v>0</v>
      </c>
      <c r="BA22" s="89">
        <f t="shared" si="21"/>
        <v>0</v>
      </c>
      <c r="BB22" s="90"/>
      <c r="BC22" s="89">
        <f t="shared" si="22"/>
        <v>0</v>
      </c>
      <c r="BD22" s="90"/>
      <c r="BE22" s="89">
        <f t="shared" si="23"/>
        <v>0</v>
      </c>
      <c r="BF22" s="90"/>
      <c r="BG22" s="89">
        <f t="shared" si="24"/>
        <v>0</v>
      </c>
      <c r="BH22" s="90">
        <v>0</v>
      </c>
      <c r="BI22" s="89">
        <f t="shared" si="25"/>
        <v>0</v>
      </c>
      <c r="BJ22" s="90">
        <v>0</v>
      </c>
      <c r="BK22" s="89">
        <f t="shared" si="26"/>
        <v>0</v>
      </c>
      <c r="BL22" s="104">
        <v>250</v>
      </c>
      <c r="BM22" s="89">
        <f t="shared" si="27"/>
        <v>7704018</v>
      </c>
      <c r="BN22" s="90">
        <v>4</v>
      </c>
      <c r="BO22" s="89">
        <f t="shared" si="28"/>
        <v>150656.35200000001</v>
      </c>
      <c r="BP22" s="107"/>
      <c r="BQ22" s="89">
        <f t="shared" si="29"/>
        <v>0</v>
      </c>
      <c r="BR22" s="90">
        <v>10</v>
      </c>
      <c r="BS22" s="89">
        <f t="shared" si="30"/>
        <v>428001</v>
      </c>
      <c r="BT22" s="90">
        <v>3</v>
      </c>
      <c r="BU22" s="89">
        <f t="shared" si="31"/>
        <v>92448.216</v>
      </c>
      <c r="BV22" s="90">
        <v>23</v>
      </c>
      <c r="BW22" s="89">
        <f t="shared" si="32"/>
        <v>984402.29999999993</v>
      </c>
      <c r="BX22" s="90">
        <v>4</v>
      </c>
      <c r="BY22" s="89">
        <f t="shared" si="33"/>
        <v>136960.32000000001</v>
      </c>
      <c r="BZ22" s="90">
        <v>3</v>
      </c>
      <c r="CA22" s="97">
        <f t="shared" si="34"/>
        <v>102720.23999999999</v>
      </c>
      <c r="CB22" s="90">
        <v>0</v>
      </c>
      <c r="CC22" s="89">
        <f t="shared" si="35"/>
        <v>0</v>
      </c>
      <c r="CD22" s="90">
        <v>0</v>
      </c>
      <c r="CE22" s="89">
        <f t="shared" si="36"/>
        <v>0</v>
      </c>
      <c r="CF22" s="90"/>
      <c r="CG22" s="89">
        <f t="shared" si="37"/>
        <v>0</v>
      </c>
      <c r="CH22" s="90"/>
      <c r="CI22" s="90">
        <f t="shared" si="38"/>
        <v>0</v>
      </c>
      <c r="CJ22" s="90"/>
      <c r="CK22" s="89">
        <f t="shared" si="39"/>
        <v>0</v>
      </c>
      <c r="CL22" s="90">
        <v>20</v>
      </c>
      <c r="CM22" s="89">
        <f t="shared" si="40"/>
        <v>399467.6</v>
      </c>
      <c r="CN22" s="90"/>
      <c r="CO22" s="89">
        <f t="shared" si="41"/>
        <v>0</v>
      </c>
      <c r="CP22" s="90">
        <v>2</v>
      </c>
      <c r="CQ22" s="89">
        <f t="shared" si="42"/>
        <v>39946.759999999995</v>
      </c>
      <c r="CR22" s="90">
        <v>4</v>
      </c>
      <c r="CS22" s="89">
        <f t="shared" si="43"/>
        <v>128970.96799999998</v>
      </c>
      <c r="CT22" s="90">
        <v>21</v>
      </c>
      <c r="CU22" s="89">
        <f t="shared" si="44"/>
        <v>677097.58199999982</v>
      </c>
      <c r="CV22" s="90">
        <v>0</v>
      </c>
      <c r="CW22" s="89">
        <f t="shared" si="45"/>
        <v>0</v>
      </c>
      <c r="CX22" s="104">
        <v>0</v>
      </c>
      <c r="CY22" s="89">
        <f t="shared" si="46"/>
        <v>0</v>
      </c>
      <c r="CZ22" s="90"/>
      <c r="DA22" s="89">
        <f t="shared" si="47"/>
        <v>0</v>
      </c>
      <c r="DB22" s="90">
        <v>0</v>
      </c>
      <c r="DC22" s="95">
        <f t="shared" si="48"/>
        <v>0</v>
      </c>
      <c r="DD22" s="90">
        <v>0</v>
      </c>
      <c r="DE22" s="89">
        <f t="shared" si="49"/>
        <v>0</v>
      </c>
      <c r="DF22" s="105"/>
      <c r="DG22" s="89">
        <f t="shared" si="50"/>
        <v>0</v>
      </c>
      <c r="DH22" s="90">
        <v>17</v>
      </c>
      <c r="DI22" s="89">
        <f t="shared" si="51"/>
        <v>657751.93679999991</v>
      </c>
      <c r="DJ22" s="90"/>
      <c r="DK22" s="89">
        <f t="shared" si="52"/>
        <v>0</v>
      </c>
      <c r="DL22" s="90">
        <v>8</v>
      </c>
      <c r="DM22" s="97">
        <f t="shared" si="53"/>
        <v>502840.03199999995</v>
      </c>
      <c r="DN22" s="99">
        <f t="shared" si="54"/>
        <v>411</v>
      </c>
      <c r="DO22" s="97">
        <f t="shared" si="54"/>
        <v>13350012.893133333</v>
      </c>
    </row>
    <row r="23" spans="1:119" ht="30" customHeight="1" x14ac:dyDescent="0.25">
      <c r="A23" s="100"/>
      <c r="B23" s="101">
        <v>10</v>
      </c>
      <c r="C23" s="82" t="s">
        <v>150</v>
      </c>
      <c r="D23" s="83">
        <v>22900</v>
      </c>
      <c r="E23" s="102">
        <v>0.46</v>
      </c>
      <c r="F23" s="102"/>
      <c r="G23" s="85">
        <v>1</v>
      </c>
      <c r="H23" s="86"/>
      <c r="I23" s="86"/>
      <c r="J23" s="83">
        <v>1.4</v>
      </c>
      <c r="K23" s="83">
        <v>1.68</v>
      </c>
      <c r="L23" s="83">
        <v>2.23</v>
      </c>
      <c r="M23" s="87">
        <v>2.57</v>
      </c>
      <c r="N23" s="90">
        <v>140</v>
      </c>
      <c r="O23" s="89">
        <f t="shared" si="55"/>
        <v>2271130.4</v>
      </c>
      <c r="P23" s="90"/>
      <c r="Q23" s="90">
        <f t="shared" si="4"/>
        <v>0</v>
      </c>
      <c r="R23" s="90">
        <v>1</v>
      </c>
      <c r="S23" s="89">
        <f t="shared" si="5"/>
        <v>16222.36</v>
      </c>
      <c r="T23" s="90">
        <v>244</v>
      </c>
      <c r="U23" s="89">
        <f t="shared" si="56"/>
        <v>4033222.8066666666</v>
      </c>
      <c r="V23" s="90">
        <v>0</v>
      </c>
      <c r="W23" s="89">
        <f t="shared" si="6"/>
        <v>0</v>
      </c>
      <c r="X23" s="90">
        <v>0</v>
      </c>
      <c r="Y23" s="89">
        <f t="shared" si="7"/>
        <v>0</v>
      </c>
      <c r="Z23" s="90"/>
      <c r="AA23" s="89">
        <f t="shared" si="8"/>
        <v>0</v>
      </c>
      <c r="AB23" s="90">
        <v>0</v>
      </c>
      <c r="AC23" s="89">
        <f t="shared" si="9"/>
        <v>0</v>
      </c>
      <c r="AD23" s="90"/>
      <c r="AE23" s="89">
        <f t="shared" si="10"/>
        <v>0</v>
      </c>
      <c r="AF23" s="90">
        <v>0</v>
      </c>
      <c r="AG23" s="89">
        <f t="shared" si="11"/>
        <v>0</v>
      </c>
      <c r="AH23" s="92"/>
      <c r="AI23" s="89">
        <f t="shared" si="12"/>
        <v>0</v>
      </c>
      <c r="AJ23" s="90">
        <v>157</v>
      </c>
      <c r="AK23" s="89">
        <f t="shared" si="13"/>
        <v>2546910.52</v>
      </c>
      <c r="AL23" s="104">
        <v>0</v>
      </c>
      <c r="AM23" s="89">
        <f t="shared" si="14"/>
        <v>0</v>
      </c>
      <c r="AN23" s="90">
        <v>4</v>
      </c>
      <c r="AO23" s="95">
        <f t="shared" si="15"/>
        <v>77867.328000000009</v>
      </c>
      <c r="AP23" s="90"/>
      <c r="AQ23" s="89">
        <f t="shared" si="16"/>
        <v>0</v>
      </c>
      <c r="AR23" s="90">
        <f>11-3</f>
        <v>8</v>
      </c>
      <c r="AS23" s="90">
        <f t="shared" si="17"/>
        <v>106182.71999999999</v>
      </c>
      <c r="AT23" s="90">
        <v>189</v>
      </c>
      <c r="AU23" s="90">
        <f t="shared" si="18"/>
        <v>3205390.86</v>
      </c>
      <c r="AV23" s="90"/>
      <c r="AW23" s="89">
        <f t="shared" si="19"/>
        <v>0</v>
      </c>
      <c r="AX23" s="90">
        <v>0</v>
      </c>
      <c r="AY23" s="89">
        <f t="shared" si="20"/>
        <v>0</v>
      </c>
      <c r="AZ23" s="90">
        <v>0</v>
      </c>
      <c r="BA23" s="89">
        <f t="shared" si="21"/>
        <v>0</v>
      </c>
      <c r="BB23" s="90">
        <v>8</v>
      </c>
      <c r="BC23" s="89">
        <f t="shared" si="22"/>
        <v>129778.88</v>
      </c>
      <c r="BD23" s="90">
        <v>29</v>
      </c>
      <c r="BE23" s="89">
        <f t="shared" si="23"/>
        <v>470448.44</v>
      </c>
      <c r="BF23" s="90"/>
      <c r="BG23" s="89">
        <f t="shared" si="24"/>
        <v>0</v>
      </c>
      <c r="BH23" s="90">
        <v>0</v>
      </c>
      <c r="BI23" s="89">
        <f t="shared" si="25"/>
        <v>0</v>
      </c>
      <c r="BJ23" s="90"/>
      <c r="BK23" s="89">
        <f t="shared" si="26"/>
        <v>0</v>
      </c>
      <c r="BL23" s="104">
        <v>660</v>
      </c>
      <c r="BM23" s="89">
        <f t="shared" si="27"/>
        <v>10512089.279999999</v>
      </c>
      <c r="BN23" s="90">
        <v>60</v>
      </c>
      <c r="BO23" s="89">
        <f t="shared" si="28"/>
        <v>1168009.9200000002</v>
      </c>
      <c r="BP23" s="107">
        <v>175</v>
      </c>
      <c r="BQ23" s="89">
        <f t="shared" si="29"/>
        <v>3096996</v>
      </c>
      <c r="BR23" s="90">
        <v>70</v>
      </c>
      <c r="BS23" s="89">
        <f t="shared" si="30"/>
        <v>1548498</v>
      </c>
      <c r="BT23" s="90">
        <v>3</v>
      </c>
      <c r="BU23" s="89">
        <f t="shared" si="31"/>
        <v>47782.224000000002</v>
      </c>
      <c r="BV23" s="90">
        <v>57</v>
      </c>
      <c r="BW23" s="89">
        <f t="shared" si="32"/>
        <v>1260919.8</v>
      </c>
      <c r="BX23" s="90">
        <v>39</v>
      </c>
      <c r="BY23" s="89">
        <f t="shared" si="33"/>
        <v>690187.67999999993</v>
      </c>
      <c r="BZ23" s="90">
        <v>50</v>
      </c>
      <c r="CA23" s="97">
        <f t="shared" si="34"/>
        <v>884856</v>
      </c>
      <c r="CB23" s="90">
        <v>0</v>
      </c>
      <c r="CC23" s="89">
        <f t="shared" si="35"/>
        <v>0</v>
      </c>
      <c r="CD23" s="90">
        <v>0</v>
      </c>
      <c r="CE23" s="89">
        <f t="shared" si="36"/>
        <v>0</v>
      </c>
      <c r="CF23" s="90"/>
      <c r="CG23" s="89">
        <f t="shared" si="37"/>
        <v>0</v>
      </c>
      <c r="CH23" s="90"/>
      <c r="CI23" s="90">
        <f t="shared" si="38"/>
        <v>0</v>
      </c>
      <c r="CJ23" s="90"/>
      <c r="CK23" s="89">
        <f t="shared" si="39"/>
        <v>0</v>
      </c>
      <c r="CL23" s="90">
        <v>12</v>
      </c>
      <c r="CM23" s="89">
        <f t="shared" si="40"/>
        <v>123879.83999999998</v>
      </c>
      <c r="CN23" s="90">
        <v>1</v>
      </c>
      <c r="CO23" s="89">
        <f t="shared" si="41"/>
        <v>10323.319999999998</v>
      </c>
      <c r="CP23" s="90">
        <v>53</v>
      </c>
      <c r="CQ23" s="89">
        <f t="shared" si="42"/>
        <v>547135.96</v>
      </c>
      <c r="CR23" s="90">
        <v>32</v>
      </c>
      <c r="CS23" s="89">
        <f t="shared" si="43"/>
        <v>533273.2159999999</v>
      </c>
      <c r="CT23" s="90">
        <v>120</v>
      </c>
      <c r="CU23" s="89">
        <f t="shared" si="44"/>
        <v>1999774.5599999998</v>
      </c>
      <c r="CV23" s="90">
        <v>0</v>
      </c>
      <c r="CW23" s="89">
        <f t="shared" si="45"/>
        <v>0</v>
      </c>
      <c r="CX23" s="104">
        <v>0</v>
      </c>
      <c r="CY23" s="89">
        <f t="shared" si="46"/>
        <v>0</v>
      </c>
      <c r="CZ23" s="90"/>
      <c r="DA23" s="89">
        <f t="shared" si="47"/>
        <v>0</v>
      </c>
      <c r="DB23" s="90">
        <v>0</v>
      </c>
      <c r="DC23" s="95">
        <f t="shared" si="48"/>
        <v>0</v>
      </c>
      <c r="DD23" s="90">
        <v>0</v>
      </c>
      <c r="DE23" s="89">
        <f t="shared" si="49"/>
        <v>0</v>
      </c>
      <c r="DF23" s="105">
        <v>3</v>
      </c>
      <c r="DG23" s="89">
        <f t="shared" si="50"/>
        <v>63709.631999999998</v>
      </c>
      <c r="DH23" s="90">
        <v>44</v>
      </c>
      <c r="DI23" s="89">
        <f t="shared" si="51"/>
        <v>879900.8064</v>
      </c>
      <c r="DJ23" s="90"/>
      <c r="DK23" s="89">
        <f t="shared" si="52"/>
        <v>0</v>
      </c>
      <c r="DL23" s="90">
        <v>5</v>
      </c>
      <c r="DM23" s="97">
        <f t="shared" si="53"/>
        <v>162434.28</v>
      </c>
      <c r="DN23" s="99">
        <f t="shared" si="54"/>
        <v>2164</v>
      </c>
      <c r="DO23" s="97">
        <f t="shared" si="54"/>
        <v>36386924.833066672</v>
      </c>
    </row>
    <row r="24" spans="1:119" ht="30" customHeight="1" x14ac:dyDescent="0.25">
      <c r="A24" s="100"/>
      <c r="B24" s="101">
        <v>11</v>
      </c>
      <c r="C24" s="82" t="s">
        <v>151</v>
      </c>
      <c r="D24" s="83">
        <v>22900</v>
      </c>
      <c r="E24" s="83">
        <v>0.39</v>
      </c>
      <c r="F24" s="83"/>
      <c r="G24" s="85">
        <v>1</v>
      </c>
      <c r="H24" s="86"/>
      <c r="I24" s="86"/>
      <c r="J24" s="83">
        <v>1.4</v>
      </c>
      <c r="K24" s="83">
        <v>1.68</v>
      </c>
      <c r="L24" s="83">
        <v>2.23</v>
      </c>
      <c r="M24" s="87">
        <v>2.57</v>
      </c>
      <c r="N24" s="90">
        <v>294</v>
      </c>
      <c r="O24" s="89">
        <f t="shared" si="55"/>
        <v>4043599.56</v>
      </c>
      <c r="P24" s="90"/>
      <c r="Q24" s="90">
        <f t="shared" si="4"/>
        <v>0</v>
      </c>
      <c r="R24" s="90"/>
      <c r="S24" s="89">
        <f t="shared" si="5"/>
        <v>0</v>
      </c>
      <c r="T24" s="90">
        <v>59</v>
      </c>
      <c r="U24" s="89">
        <f t="shared" si="56"/>
        <v>826839.4225000001</v>
      </c>
      <c r="V24" s="90">
        <v>0</v>
      </c>
      <c r="W24" s="89">
        <f t="shared" si="6"/>
        <v>0</v>
      </c>
      <c r="X24" s="90">
        <v>0</v>
      </c>
      <c r="Y24" s="89">
        <f t="shared" si="7"/>
        <v>0</v>
      </c>
      <c r="Z24" s="90"/>
      <c r="AA24" s="89">
        <f t="shared" si="8"/>
        <v>0</v>
      </c>
      <c r="AB24" s="90">
        <v>0</v>
      </c>
      <c r="AC24" s="89">
        <f t="shared" si="9"/>
        <v>0</v>
      </c>
      <c r="AD24" s="90">
        <v>11</v>
      </c>
      <c r="AE24" s="89">
        <f t="shared" si="10"/>
        <v>151291.14000000001</v>
      </c>
      <c r="AF24" s="90">
        <v>0</v>
      </c>
      <c r="AG24" s="89">
        <f t="shared" si="11"/>
        <v>0</v>
      </c>
      <c r="AH24" s="92"/>
      <c r="AI24" s="89">
        <f t="shared" si="12"/>
        <v>0</v>
      </c>
      <c r="AJ24" s="90">
        <v>640</v>
      </c>
      <c r="AK24" s="89">
        <f t="shared" si="13"/>
        <v>8802393.5999999996</v>
      </c>
      <c r="AL24" s="104"/>
      <c r="AM24" s="89">
        <f t="shared" si="14"/>
        <v>0</v>
      </c>
      <c r="AN24" s="90">
        <v>5</v>
      </c>
      <c r="AO24" s="95">
        <f t="shared" si="15"/>
        <v>82522.44</v>
      </c>
      <c r="AP24" s="90"/>
      <c r="AQ24" s="89">
        <f t="shared" si="16"/>
        <v>0</v>
      </c>
      <c r="AR24" s="90">
        <v>1</v>
      </c>
      <c r="AS24" s="90">
        <f t="shared" si="17"/>
        <v>11253.06</v>
      </c>
      <c r="AT24" s="90">
        <v>200</v>
      </c>
      <c r="AU24" s="90">
        <f t="shared" si="18"/>
        <v>2875782</v>
      </c>
      <c r="AV24" s="90"/>
      <c r="AW24" s="89">
        <f t="shared" si="19"/>
        <v>0</v>
      </c>
      <c r="AX24" s="90">
        <v>0</v>
      </c>
      <c r="AY24" s="89">
        <f t="shared" si="20"/>
        <v>0</v>
      </c>
      <c r="AZ24" s="90"/>
      <c r="BA24" s="89">
        <f t="shared" si="21"/>
        <v>0</v>
      </c>
      <c r="BB24" s="90">
        <v>50</v>
      </c>
      <c r="BC24" s="89">
        <f t="shared" si="22"/>
        <v>687687</v>
      </c>
      <c r="BD24" s="90">
        <v>93</v>
      </c>
      <c r="BE24" s="89">
        <f t="shared" si="23"/>
        <v>1279097.82</v>
      </c>
      <c r="BF24" s="90"/>
      <c r="BG24" s="89">
        <f t="shared" si="24"/>
        <v>0</v>
      </c>
      <c r="BH24" s="90"/>
      <c r="BI24" s="89">
        <f t="shared" si="25"/>
        <v>0</v>
      </c>
      <c r="BJ24" s="90">
        <v>0</v>
      </c>
      <c r="BK24" s="89">
        <f t="shared" si="26"/>
        <v>0</v>
      </c>
      <c r="BL24" s="104">
        <v>288</v>
      </c>
      <c r="BM24" s="89">
        <f t="shared" si="27"/>
        <v>3889057.5360000003</v>
      </c>
      <c r="BN24" s="90">
        <v>99</v>
      </c>
      <c r="BO24" s="89">
        <f t="shared" si="28"/>
        <v>1633944.3120000002</v>
      </c>
      <c r="BP24" s="90">
        <v>30</v>
      </c>
      <c r="BQ24" s="89">
        <f t="shared" si="29"/>
        <v>450122.39999999997</v>
      </c>
      <c r="BR24" s="90">
        <v>3</v>
      </c>
      <c r="BS24" s="89">
        <f t="shared" si="30"/>
        <v>56265.299999999996</v>
      </c>
      <c r="BT24" s="90"/>
      <c r="BU24" s="89">
        <f t="shared" si="31"/>
        <v>0</v>
      </c>
      <c r="BV24" s="90"/>
      <c r="BW24" s="89">
        <f t="shared" si="32"/>
        <v>0</v>
      </c>
      <c r="BX24" s="90">
        <v>164</v>
      </c>
      <c r="BY24" s="89">
        <f t="shared" si="33"/>
        <v>2460669.12</v>
      </c>
      <c r="BZ24" s="90">
        <v>69</v>
      </c>
      <c r="CA24" s="97">
        <f t="shared" si="34"/>
        <v>1035281.52</v>
      </c>
      <c r="CB24" s="90">
        <v>0</v>
      </c>
      <c r="CC24" s="89">
        <f t="shared" si="35"/>
        <v>0</v>
      </c>
      <c r="CD24" s="90">
        <v>0</v>
      </c>
      <c r="CE24" s="89">
        <f t="shared" si="36"/>
        <v>0</v>
      </c>
      <c r="CF24" s="90">
        <v>0</v>
      </c>
      <c r="CG24" s="89">
        <f t="shared" si="37"/>
        <v>0</v>
      </c>
      <c r="CH24" s="90"/>
      <c r="CI24" s="90">
        <f t="shared" si="38"/>
        <v>0</v>
      </c>
      <c r="CJ24" s="90"/>
      <c r="CK24" s="89">
        <f t="shared" si="39"/>
        <v>0</v>
      </c>
      <c r="CL24" s="90">
        <v>0</v>
      </c>
      <c r="CM24" s="89">
        <f t="shared" si="40"/>
        <v>0</v>
      </c>
      <c r="CN24" s="90">
        <v>20</v>
      </c>
      <c r="CO24" s="89">
        <f t="shared" si="41"/>
        <v>175047.59999999998</v>
      </c>
      <c r="CP24" s="90"/>
      <c r="CQ24" s="89">
        <f t="shared" si="42"/>
        <v>0</v>
      </c>
      <c r="CR24" s="90">
        <v>4</v>
      </c>
      <c r="CS24" s="89">
        <f t="shared" si="43"/>
        <v>56515.367999999995</v>
      </c>
      <c r="CT24" s="90"/>
      <c r="CU24" s="89">
        <f t="shared" si="44"/>
        <v>0</v>
      </c>
      <c r="CV24" s="90">
        <v>0</v>
      </c>
      <c r="CW24" s="89">
        <f t="shared" si="45"/>
        <v>0</v>
      </c>
      <c r="CX24" s="104">
        <v>0</v>
      </c>
      <c r="CY24" s="89">
        <f t="shared" si="46"/>
        <v>0</v>
      </c>
      <c r="CZ24" s="90"/>
      <c r="DA24" s="89">
        <f t="shared" si="47"/>
        <v>0</v>
      </c>
      <c r="DB24" s="90">
        <v>0</v>
      </c>
      <c r="DC24" s="95">
        <f t="shared" si="48"/>
        <v>0</v>
      </c>
      <c r="DD24" s="90">
        <v>0</v>
      </c>
      <c r="DE24" s="89">
        <f t="shared" si="49"/>
        <v>0</v>
      </c>
      <c r="DF24" s="105"/>
      <c r="DG24" s="89">
        <f t="shared" si="50"/>
        <v>0</v>
      </c>
      <c r="DH24" s="90"/>
      <c r="DI24" s="89">
        <f t="shared" si="51"/>
        <v>0</v>
      </c>
      <c r="DJ24" s="90"/>
      <c r="DK24" s="89">
        <f t="shared" si="52"/>
        <v>0</v>
      </c>
      <c r="DL24" s="90">
        <v>5</v>
      </c>
      <c r="DM24" s="97">
        <f t="shared" si="53"/>
        <v>137716.01999999999</v>
      </c>
      <c r="DN24" s="99">
        <f t="shared" si="54"/>
        <v>2035</v>
      </c>
      <c r="DO24" s="97">
        <f t="shared" si="54"/>
        <v>28655085.218499999</v>
      </c>
    </row>
    <row r="25" spans="1:119" ht="30" customHeight="1" x14ac:dyDescent="0.25">
      <c r="A25" s="100"/>
      <c r="B25" s="101">
        <v>12</v>
      </c>
      <c r="C25" s="82" t="s">
        <v>152</v>
      </c>
      <c r="D25" s="83">
        <v>22900</v>
      </c>
      <c r="E25" s="83">
        <v>0.57999999999999996</v>
      </c>
      <c r="F25" s="83"/>
      <c r="G25" s="85">
        <v>1</v>
      </c>
      <c r="H25" s="86"/>
      <c r="I25" s="86"/>
      <c r="J25" s="83">
        <v>1.4</v>
      </c>
      <c r="K25" s="83">
        <v>1.68</v>
      </c>
      <c r="L25" s="83">
        <v>2.23</v>
      </c>
      <c r="M25" s="87">
        <v>2.57</v>
      </c>
      <c r="N25" s="90">
        <v>253</v>
      </c>
      <c r="O25" s="89">
        <f t="shared" si="55"/>
        <v>5174932.84</v>
      </c>
      <c r="P25" s="90"/>
      <c r="Q25" s="90">
        <f t="shared" si="4"/>
        <v>0</v>
      </c>
      <c r="R25" s="90"/>
      <c r="S25" s="89">
        <f t="shared" si="5"/>
        <v>0</v>
      </c>
      <c r="T25" s="90">
        <v>249</v>
      </c>
      <c r="U25" s="89">
        <f t="shared" si="56"/>
        <v>5189576.2449999992</v>
      </c>
      <c r="V25" s="90"/>
      <c r="W25" s="89">
        <f t="shared" si="6"/>
        <v>0</v>
      </c>
      <c r="X25" s="90">
        <v>0</v>
      </c>
      <c r="Y25" s="89">
        <f t="shared" si="7"/>
        <v>0</v>
      </c>
      <c r="Z25" s="90"/>
      <c r="AA25" s="89">
        <f t="shared" si="8"/>
        <v>0</v>
      </c>
      <c r="AB25" s="90">
        <v>0</v>
      </c>
      <c r="AC25" s="89">
        <f t="shared" si="9"/>
        <v>0</v>
      </c>
      <c r="AD25" s="90">
        <v>21</v>
      </c>
      <c r="AE25" s="89">
        <f t="shared" si="10"/>
        <v>429539.88</v>
      </c>
      <c r="AF25" s="90">
        <v>0</v>
      </c>
      <c r="AG25" s="89">
        <f t="shared" si="11"/>
        <v>0</v>
      </c>
      <c r="AH25" s="92"/>
      <c r="AI25" s="89">
        <f t="shared" si="12"/>
        <v>0</v>
      </c>
      <c r="AJ25" s="90">
        <v>323</v>
      </c>
      <c r="AK25" s="89">
        <f t="shared" si="13"/>
        <v>6606732.4399999995</v>
      </c>
      <c r="AL25" s="103">
        <v>0</v>
      </c>
      <c r="AM25" s="89">
        <f t="shared" si="14"/>
        <v>0</v>
      </c>
      <c r="AN25" s="90">
        <v>63</v>
      </c>
      <c r="AO25" s="95">
        <f t="shared" si="15"/>
        <v>1546343.568</v>
      </c>
      <c r="AP25" s="90"/>
      <c r="AQ25" s="89">
        <f t="shared" si="16"/>
        <v>0</v>
      </c>
      <c r="AR25" s="90">
        <v>2</v>
      </c>
      <c r="AS25" s="90">
        <f t="shared" si="17"/>
        <v>33470.639999999992</v>
      </c>
      <c r="AT25" s="90">
        <v>160</v>
      </c>
      <c r="AU25" s="90">
        <f t="shared" si="18"/>
        <v>3421443.1999999997</v>
      </c>
      <c r="AV25" s="90"/>
      <c r="AW25" s="89">
        <f t="shared" si="19"/>
        <v>0</v>
      </c>
      <c r="AX25" s="90"/>
      <c r="AY25" s="89">
        <f t="shared" si="20"/>
        <v>0</v>
      </c>
      <c r="AZ25" s="90"/>
      <c r="BA25" s="89">
        <f t="shared" si="21"/>
        <v>0</v>
      </c>
      <c r="BB25" s="90"/>
      <c r="BC25" s="89">
        <f t="shared" si="22"/>
        <v>0</v>
      </c>
      <c r="BD25" s="90">
        <v>68</v>
      </c>
      <c r="BE25" s="89">
        <f t="shared" si="23"/>
        <v>1390891.0399999998</v>
      </c>
      <c r="BF25" s="90"/>
      <c r="BG25" s="89">
        <f t="shared" si="24"/>
        <v>0</v>
      </c>
      <c r="BH25" s="90"/>
      <c r="BI25" s="89">
        <f t="shared" si="25"/>
        <v>0</v>
      </c>
      <c r="BJ25" s="90">
        <v>0</v>
      </c>
      <c r="BK25" s="89">
        <f t="shared" si="26"/>
        <v>0</v>
      </c>
      <c r="BL25" s="104">
        <v>476</v>
      </c>
      <c r="BM25" s="89">
        <f t="shared" si="27"/>
        <v>9559214.784</v>
      </c>
      <c r="BN25" s="90">
        <v>13</v>
      </c>
      <c r="BO25" s="89">
        <f t="shared" si="28"/>
        <v>319086.76800000004</v>
      </c>
      <c r="BP25" s="90">
        <v>5</v>
      </c>
      <c r="BQ25" s="89">
        <f t="shared" si="29"/>
        <v>111568.8</v>
      </c>
      <c r="BR25" s="90">
        <v>4</v>
      </c>
      <c r="BS25" s="89">
        <f t="shared" si="30"/>
        <v>111568.79999999997</v>
      </c>
      <c r="BT25" s="90">
        <v>0</v>
      </c>
      <c r="BU25" s="89">
        <f t="shared" si="31"/>
        <v>0</v>
      </c>
      <c r="BV25" s="90">
        <v>3</v>
      </c>
      <c r="BW25" s="89">
        <f t="shared" si="32"/>
        <v>83676.600000000006</v>
      </c>
      <c r="BX25" s="90"/>
      <c r="BY25" s="89">
        <f t="shared" si="33"/>
        <v>0</v>
      </c>
      <c r="BZ25" s="90"/>
      <c r="CA25" s="97">
        <f t="shared" si="34"/>
        <v>0</v>
      </c>
      <c r="CB25" s="90">
        <v>0</v>
      </c>
      <c r="CC25" s="89">
        <f t="shared" si="35"/>
        <v>0</v>
      </c>
      <c r="CD25" s="90">
        <v>0</v>
      </c>
      <c r="CE25" s="89">
        <f t="shared" si="36"/>
        <v>0</v>
      </c>
      <c r="CF25" s="90">
        <v>120</v>
      </c>
      <c r="CG25" s="89">
        <f t="shared" si="37"/>
        <v>2231376</v>
      </c>
      <c r="CH25" s="90"/>
      <c r="CI25" s="90">
        <f t="shared" si="38"/>
        <v>0</v>
      </c>
      <c r="CJ25" s="90"/>
      <c r="CK25" s="89">
        <f t="shared" si="39"/>
        <v>0</v>
      </c>
      <c r="CL25" s="90">
        <v>0</v>
      </c>
      <c r="CM25" s="89">
        <f t="shared" si="40"/>
        <v>0</v>
      </c>
      <c r="CN25" s="90"/>
      <c r="CO25" s="89">
        <f t="shared" si="41"/>
        <v>0</v>
      </c>
      <c r="CP25" s="90">
        <v>10</v>
      </c>
      <c r="CQ25" s="89">
        <f t="shared" si="42"/>
        <v>130163.59999999999</v>
      </c>
      <c r="CR25" s="90"/>
      <c r="CS25" s="89">
        <f t="shared" si="43"/>
        <v>0</v>
      </c>
      <c r="CT25" s="90">
        <v>11</v>
      </c>
      <c r="CU25" s="89">
        <f t="shared" si="44"/>
        <v>231133.36399999997</v>
      </c>
      <c r="CV25" s="90">
        <v>0</v>
      </c>
      <c r="CW25" s="89">
        <f t="shared" si="45"/>
        <v>0</v>
      </c>
      <c r="CX25" s="104">
        <v>0</v>
      </c>
      <c r="CY25" s="89">
        <f t="shared" si="46"/>
        <v>0</v>
      </c>
      <c r="CZ25" s="90"/>
      <c r="DA25" s="89">
        <f t="shared" si="47"/>
        <v>0</v>
      </c>
      <c r="DB25" s="90">
        <v>0</v>
      </c>
      <c r="DC25" s="95">
        <f t="shared" si="48"/>
        <v>0</v>
      </c>
      <c r="DD25" s="90">
        <v>0</v>
      </c>
      <c r="DE25" s="89">
        <f t="shared" si="49"/>
        <v>0</v>
      </c>
      <c r="DF25" s="105"/>
      <c r="DG25" s="89">
        <f t="shared" si="50"/>
        <v>0</v>
      </c>
      <c r="DH25" s="90">
        <v>1</v>
      </c>
      <c r="DI25" s="89">
        <f t="shared" si="51"/>
        <v>25214.548799999993</v>
      </c>
      <c r="DJ25" s="90"/>
      <c r="DK25" s="89">
        <f t="shared" si="52"/>
        <v>0</v>
      </c>
      <c r="DL25" s="90"/>
      <c r="DM25" s="97">
        <f t="shared" si="53"/>
        <v>0</v>
      </c>
      <c r="DN25" s="99">
        <f t="shared" si="54"/>
        <v>1782</v>
      </c>
      <c r="DO25" s="97">
        <f t="shared" si="54"/>
        <v>36595933.11779999</v>
      </c>
    </row>
    <row r="26" spans="1:119" ht="30" customHeight="1" x14ac:dyDescent="0.25">
      <c r="A26" s="100"/>
      <c r="B26" s="101">
        <v>13</v>
      </c>
      <c r="C26" s="82" t="s">
        <v>153</v>
      </c>
      <c r="D26" s="83">
        <v>22900</v>
      </c>
      <c r="E26" s="83">
        <v>1.17</v>
      </c>
      <c r="F26" s="83"/>
      <c r="G26" s="85">
        <v>1</v>
      </c>
      <c r="H26" s="86"/>
      <c r="I26" s="86"/>
      <c r="J26" s="83">
        <v>1.4</v>
      </c>
      <c r="K26" s="83">
        <v>1.68</v>
      </c>
      <c r="L26" s="83">
        <v>2.23</v>
      </c>
      <c r="M26" s="87">
        <v>2.57</v>
      </c>
      <c r="N26" s="90">
        <v>453</v>
      </c>
      <c r="O26" s="89">
        <f t="shared" si="55"/>
        <v>18691332.66</v>
      </c>
      <c r="P26" s="90"/>
      <c r="Q26" s="90">
        <f t="shared" si="4"/>
        <v>0</v>
      </c>
      <c r="R26" s="90"/>
      <c r="S26" s="89">
        <f t="shared" si="5"/>
        <v>0</v>
      </c>
      <c r="T26" s="90">
        <v>345</v>
      </c>
      <c r="U26" s="89">
        <f t="shared" si="56"/>
        <v>14504725.462499999</v>
      </c>
      <c r="V26" s="90">
        <v>10</v>
      </c>
      <c r="W26" s="89">
        <f t="shared" si="6"/>
        <v>412612.2</v>
      </c>
      <c r="X26" s="90">
        <v>0</v>
      </c>
      <c r="Y26" s="89">
        <f t="shared" si="7"/>
        <v>0</v>
      </c>
      <c r="Z26" s="90"/>
      <c r="AA26" s="89">
        <f t="shared" si="8"/>
        <v>0</v>
      </c>
      <c r="AB26" s="90">
        <v>0</v>
      </c>
      <c r="AC26" s="89">
        <f t="shared" si="9"/>
        <v>0</v>
      </c>
      <c r="AD26" s="90">
        <v>28</v>
      </c>
      <c r="AE26" s="89">
        <f t="shared" si="10"/>
        <v>1155314.1599999999</v>
      </c>
      <c r="AF26" s="90">
        <v>0</v>
      </c>
      <c r="AG26" s="89">
        <f t="shared" si="11"/>
        <v>0</v>
      </c>
      <c r="AH26" s="92"/>
      <c r="AI26" s="89">
        <f t="shared" si="12"/>
        <v>0</v>
      </c>
      <c r="AJ26" s="90">
        <v>410</v>
      </c>
      <c r="AK26" s="89">
        <f t="shared" si="13"/>
        <v>16917100.199999999</v>
      </c>
      <c r="AL26" s="104">
        <v>4</v>
      </c>
      <c r="AM26" s="89">
        <f t="shared" si="14"/>
        <v>198053.856</v>
      </c>
      <c r="AN26" s="90">
        <v>17</v>
      </c>
      <c r="AO26" s="95">
        <f t="shared" si="15"/>
        <v>841728.88800000004</v>
      </c>
      <c r="AP26" s="90"/>
      <c r="AQ26" s="89">
        <f t="shared" si="16"/>
        <v>0</v>
      </c>
      <c r="AR26" s="90">
        <f>32-14</f>
        <v>18</v>
      </c>
      <c r="AS26" s="90">
        <f t="shared" si="17"/>
        <v>607665.23999999987</v>
      </c>
      <c r="AT26" s="90">
        <v>316</v>
      </c>
      <c r="AU26" s="90">
        <f t="shared" si="18"/>
        <v>13631206.679999998</v>
      </c>
      <c r="AV26" s="90"/>
      <c r="AW26" s="89">
        <f t="shared" si="19"/>
        <v>0</v>
      </c>
      <c r="AX26" s="90"/>
      <c r="AY26" s="89">
        <f t="shared" si="20"/>
        <v>0</v>
      </c>
      <c r="AZ26" s="90"/>
      <c r="BA26" s="89">
        <f t="shared" si="21"/>
        <v>0</v>
      </c>
      <c r="BB26" s="90">
        <v>9</v>
      </c>
      <c r="BC26" s="89">
        <f t="shared" si="22"/>
        <v>371350.98</v>
      </c>
      <c r="BD26" s="90">
        <v>40</v>
      </c>
      <c r="BE26" s="89">
        <f t="shared" si="23"/>
        <v>1650448.8</v>
      </c>
      <c r="BF26" s="90">
        <v>1</v>
      </c>
      <c r="BG26" s="89">
        <f t="shared" si="24"/>
        <v>45012.24</v>
      </c>
      <c r="BH26" s="90">
        <v>6</v>
      </c>
      <c r="BI26" s="89">
        <f t="shared" si="25"/>
        <v>270073.44</v>
      </c>
      <c r="BJ26" s="90">
        <v>0</v>
      </c>
      <c r="BK26" s="89">
        <f t="shared" si="26"/>
        <v>0</v>
      </c>
      <c r="BL26" s="104">
        <v>540</v>
      </c>
      <c r="BM26" s="89">
        <f t="shared" si="27"/>
        <v>21875948.639999997</v>
      </c>
      <c r="BN26" s="90">
        <v>91</v>
      </c>
      <c r="BO26" s="89">
        <f t="shared" si="28"/>
        <v>4505725.2240000004</v>
      </c>
      <c r="BP26" s="90">
        <v>80</v>
      </c>
      <c r="BQ26" s="89">
        <f t="shared" si="29"/>
        <v>3600979.1999999997</v>
      </c>
      <c r="BR26" s="90">
        <v>1</v>
      </c>
      <c r="BS26" s="89">
        <f t="shared" si="30"/>
        <v>56265.299999999996</v>
      </c>
      <c r="BT26" s="90">
        <v>0</v>
      </c>
      <c r="BU26" s="89">
        <f t="shared" si="31"/>
        <v>0</v>
      </c>
      <c r="BV26" s="90">
        <v>53</v>
      </c>
      <c r="BW26" s="89">
        <f t="shared" si="32"/>
        <v>2982060.8999999994</v>
      </c>
      <c r="BX26" s="90">
        <v>39</v>
      </c>
      <c r="BY26" s="89">
        <f t="shared" si="33"/>
        <v>1755477.3599999996</v>
      </c>
      <c r="BZ26" s="90">
        <v>10</v>
      </c>
      <c r="CA26" s="97">
        <f t="shared" si="34"/>
        <v>450122.39999999997</v>
      </c>
      <c r="CB26" s="90">
        <v>0</v>
      </c>
      <c r="CC26" s="89">
        <f t="shared" si="35"/>
        <v>0</v>
      </c>
      <c r="CD26" s="90">
        <v>0</v>
      </c>
      <c r="CE26" s="89">
        <f t="shared" si="36"/>
        <v>0</v>
      </c>
      <c r="CF26" s="90">
        <v>47</v>
      </c>
      <c r="CG26" s="89">
        <f t="shared" si="37"/>
        <v>1762979.4</v>
      </c>
      <c r="CH26" s="90"/>
      <c r="CI26" s="90">
        <f t="shared" si="38"/>
        <v>0</v>
      </c>
      <c r="CJ26" s="90"/>
      <c r="CK26" s="89">
        <f t="shared" si="39"/>
        <v>0</v>
      </c>
      <c r="CL26" s="90">
        <v>0</v>
      </c>
      <c r="CM26" s="89">
        <f t="shared" si="40"/>
        <v>0</v>
      </c>
      <c r="CN26" s="90"/>
      <c r="CO26" s="89">
        <f t="shared" si="41"/>
        <v>0</v>
      </c>
      <c r="CP26" s="90"/>
      <c r="CQ26" s="89">
        <f t="shared" si="42"/>
        <v>0</v>
      </c>
      <c r="CR26" s="90">
        <v>7</v>
      </c>
      <c r="CS26" s="89">
        <f t="shared" si="43"/>
        <v>296705.68199999991</v>
      </c>
      <c r="CT26" s="90">
        <v>17</v>
      </c>
      <c r="CU26" s="89">
        <f t="shared" si="44"/>
        <v>720570.94199999981</v>
      </c>
      <c r="CV26" s="90">
        <v>0</v>
      </c>
      <c r="CW26" s="89">
        <f t="shared" si="45"/>
        <v>0</v>
      </c>
      <c r="CX26" s="104">
        <v>0</v>
      </c>
      <c r="CY26" s="89">
        <f t="shared" si="46"/>
        <v>0</v>
      </c>
      <c r="CZ26" s="90"/>
      <c r="DA26" s="89">
        <f t="shared" si="47"/>
        <v>0</v>
      </c>
      <c r="DB26" s="90">
        <v>0</v>
      </c>
      <c r="DC26" s="95">
        <f t="shared" si="48"/>
        <v>0</v>
      </c>
      <c r="DD26" s="90">
        <v>0</v>
      </c>
      <c r="DE26" s="89">
        <f t="shared" si="49"/>
        <v>0</v>
      </c>
      <c r="DF26" s="105"/>
      <c r="DG26" s="89">
        <f t="shared" si="50"/>
        <v>0</v>
      </c>
      <c r="DH26" s="90">
        <v>9</v>
      </c>
      <c r="DI26" s="89">
        <f t="shared" si="51"/>
        <v>457774.48079999984</v>
      </c>
      <c r="DJ26" s="90">
        <v>4</v>
      </c>
      <c r="DK26" s="89">
        <f t="shared" si="52"/>
        <v>286792.272</v>
      </c>
      <c r="DL26" s="90">
        <v>7</v>
      </c>
      <c r="DM26" s="97">
        <f t="shared" si="53"/>
        <v>578407.28399999987</v>
      </c>
      <c r="DN26" s="99">
        <f t="shared" si="54"/>
        <v>2562</v>
      </c>
      <c r="DO26" s="97">
        <f t="shared" si="54"/>
        <v>108626433.89129999</v>
      </c>
    </row>
    <row r="27" spans="1:119" ht="30" customHeight="1" x14ac:dyDescent="0.25">
      <c r="A27" s="100"/>
      <c r="B27" s="101">
        <v>14</v>
      </c>
      <c r="C27" s="82" t="s">
        <v>154</v>
      </c>
      <c r="D27" s="83">
        <v>22900</v>
      </c>
      <c r="E27" s="83">
        <v>2.2000000000000002</v>
      </c>
      <c r="F27" s="83"/>
      <c r="G27" s="85">
        <v>1</v>
      </c>
      <c r="H27" s="86"/>
      <c r="I27" s="86"/>
      <c r="J27" s="83">
        <v>1.4</v>
      </c>
      <c r="K27" s="83">
        <v>1.68</v>
      </c>
      <c r="L27" s="83">
        <v>2.23</v>
      </c>
      <c r="M27" s="87">
        <v>2.57</v>
      </c>
      <c r="N27" s="90">
        <v>82</v>
      </c>
      <c r="O27" s="89">
        <f t="shared" si="55"/>
        <v>6361986.4000000004</v>
      </c>
      <c r="P27" s="90"/>
      <c r="Q27" s="90">
        <f t="shared" si="4"/>
        <v>0</v>
      </c>
      <c r="R27" s="90"/>
      <c r="S27" s="89">
        <f t="shared" si="5"/>
        <v>0</v>
      </c>
      <c r="T27" s="90">
        <v>221</v>
      </c>
      <c r="U27" s="89">
        <f t="shared" si="56"/>
        <v>17471070.283333335</v>
      </c>
      <c r="V27" s="90"/>
      <c r="W27" s="89">
        <f t="shared" si="6"/>
        <v>0</v>
      </c>
      <c r="X27" s="90">
        <v>0</v>
      </c>
      <c r="Y27" s="89">
        <f t="shared" si="7"/>
        <v>0</v>
      </c>
      <c r="Z27" s="90"/>
      <c r="AA27" s="89">
        <f t="shared" si="8"/>
        <v>0</v>
      </c>
      <c r="AB27" s="90">
        <v>0</v>
      </c>
      <c r="AC27" s="89">
        <f t="shared" si="9"/>
        <v>0</v>
      </c>
      <c r="AD27" s="90">
        <v>11</v>
      </c>
      <c r="AE27" s="89">
        <f t="shared" si="10"/>
        <v>853437.20000000007</v>
      </c>
      <c r="AF27" s="90">
        <v>0</v>
      </c>
      <c r="AG27" s="89">
        <f t="shared" si="11"/>
        <v>0</v>
      </c>
      <c r="AH27" s="92"/>
      <c r="AI27" s="89">
        <f t="shared" si="12"/>
        <v>0</v>
      </c>
      <c r="AJ27" s="90">
        <v>40</v>
      </c>
      <c r="AK27" s="89">
        <f t="shared" si="13"/>
        <v>3103408.0000000005</v>
      </c>
      <c r="AL27" s="103">
        <v>2</v>
      </c>
      <c r="AM27" s="89">
        <f t="shared" si="14"/>
        <v>186204.48000000004</v>
      </c>
      <c r="AN27" s="90"/>
      <c r="AO27" s="95">
        <f t="shared" si="15"/>
        <v>0</v>
      </c>
      <c r="AP27" s="90"/>
      <c r="AQ27" s="89">
        <f t="shared" si="16"/>
        <v>0</v>
      </c>
      <c r="AR27" s="90">
        <f>33-3</f>
        <v>30</v>
      </c>
      <c r="AS27" s="90">
        <f t="shared" si="17"/>
        <v>1904364</v>
      </c>
      <c r="AT27" s="90">
        <v>35</v>
      </c>
      <c r="AU27" s="90">
        <f t="shared" si="18"/>
        <v>2838913</v>
      </c>
      <c r="AV27" s="90"/>
      <c r="AW27" s="89">
        <f t="shared" si="19"/>
        <v>0</v>
      </c>
      <c r="AX27" s="90"/>
      <c r="AY27" s="89">
        <f t="shared" si="20"/>
        <v>0</v>
      </c>
      <c r="AZ27" s="90"/>
      <c r="BA27" s="89">
        <f t="shared" si="21"/>
        <v>0</v>
      </c>
      <c r="BB27" s="90"/>
      <c r="BC27" s="89">
        <f t="shared" si="22"/>
        <v>0</v>
      </c>
      <c r="BD27" s="90">
        <v>13</v>
      </c>
      <c r="BE27" s="89">
        <f t="shared" si="23"/>
        <v>1008607.6000000001</v>
      </c>
      <c r="BF27" s="90"/>
      <c r="BG27" s="89">
        <f t="shared" si="24"/>
        <v>0</v>
      </c>
      <c r="BH27" s="90"/>
      <c r="BI27" s="89">
        <f t="shared" si="25"/>
        <v>0</v>
      </c>
      <c r="BJ27" s="90">
        <v>0</v>
      </c>
      <c r="BK27" s="89">
        <f t="shared" si="26"/>
        <v>0</v>
      </c>
      <c r="BL27" s="104">
        <v>35</v>
      </c>
      <c r="BM27" s="89">
        <f t="shared" si="27"/>
        <v>2666109.6000000006</v>
      </c>
      <c r="BN27" s="90">
        <v>9</v>
      </c>
      <c r="BO27" s="89">
        <f t="shared" si="28"/>
        <v>837920.16000000015</v>
      </c>
      <c r="BP27" s="90">
        <v>20</v>
      </c>
      <c r="BQ27" s="89">
        <f t="shared" si="29"/>
        <v>1692768.0000000002</v>
      </c>
      <c r="BR27" s="90">
        <v>10</v>
      </c>
      <c r="BS27" s="89">
        <f t="shared" si="30"/>
        <v>1057980.0000000002</v>
      </c>
      <c r="BT27" s="90">
        <v>0</v>
      </c>
      <c r="BU27" s="89">
        <f t="shared" si="31"/>
        <v>0</v>
      </c>
      <c r="BV27" s="90"/>
      <c r="BW27" s="89">
        <f t="shared" si="32"/>
        <v>0</v>
      </c>
      <c r="BX27" s="90"/>
      <c r="BY27" s="89">
        <f t="shared" si="33"/>
        <v>0</v>
      </c>
      <c r="BZ27" s="90"/>
      <c r="CA27" s="97">
        <f t="shared" si="34"/>
        <v>0</v>
      </c>
      <c r="CB27" s="90">
        <v>0</v>
      </c>
      <c r="CC27" s="89">
        <f t="shared" si="35"/>
        <v>0</v>
      </c>
      <c r="CD27" s="90">
        <v>0</v>
      </c>
      <c r="CE27" s="89">
        <f t="shared" si="36"/>
        <v>0</v>
      </c>
      <c r="CF27" s="90">
        <v>46</v>
      </c>
      <c r="CG27" s="89">
        <f t="shared" si="37"/>
        <v>3244472</v>
      </c>
      <c r="CH27" s="90"/>
      <c r="CI27" s="90">
        <f t="shared" si="38"/>
        <v>0</v>
      </c>
      <c r="CJ27" s="90"/>
      <c r="CK27" s="89">
        <f t="shared" si="39"/>
        <v>0</v>
      </c>
      <c r="CL27" s="90">
        <v>0</v>
      </c>
      <c r="CM27" s="89">
        <f t="shared" si="40"/>
        <v>0</v>
      </c>
      <c r="CN27" s="90"/>
      <c r="CO27" s="89">
        <f t="shared" si="41"/>
        <v>0</v>
      </c>
      <c r="CP27" s="90"/>
      <c r="CQ27" s="89">
        <f t="shared" si="42"/>
        <v>0</v>
      </c>
      <c r="CR27" s="90">
        <v>3</v>
      </c>
      <c r="CS27" s="89">
        <f t="shared" si="43"/>
        <v>239103.47999999998</v>
      </c>
      <c r="CT27" s="90"/>
      <c r="CU27" s="89">
        <f t="shared" si="44"/>
        <v>0</v>
      </c>
      <c r="CV27" s="90">
        <v>0</v>
      </c>
      <c r="CW27" s="89">
        <f t="shared" si="45"/>
        <v>0</v>
      </c>
      <c r="CX27" s="104">
        <v>0</v>
      </c>
      <c r="CY27" s="89">
        <f t="shared" si="46"/>
        <v>0</v>
      </c>
      <c r="CZ27" s="90"/>
      <c r="DA27" s="89">
        <f t="shared" si="47"/>
        <v>0</v>
      </c>
      <c r="DB27" s="90">
        <v>0</v>
      </c>
      <c r="DC27" s="95">
        <f t="shared" si="48"/>
        <v>0</v>
      </c>
      <c r="DD27" s="90">
        <v>0</v>
      </c>
      <c r="DE27" s="89">
        <f t="shared" si="49"/>
        <v>0</v>
      </c>
      <c r="DF27" s="105"/>
      <c r="DG27" s="89">
        <f t="shared" si="50"/>
        <v>0</v>
      </c>
      <c r="DH27" s="90">
        <v>1</v>
      </c>
      <c r="DI27" s="89">
        <f t="shared" si="51"/>
        <v>95641.392000000007</v>
      </c>
      <c r="DJ27" s="90"/>
      <c r="DK27" s="89">
        <f t="shared" si="52"/>
        <v>0</v>
      </c>
      <c r="DL27" s="90"/>
      <c r="DM27" s="97">
        <f t="shared" si="53"/>
        <v>0</v>
      </c>
      <c r="DN27" s="99">
        <f t="shared" si="54"/>
        <v>558</v>
      </c>
      <c r="DO27" s="97">
        <f t="shared" si="54"/>
        <v>43561985.595333338</v>
      </c>
    </row>
    <row r="28" spans="1:119" ht="15.75" customHeight="1" x14ac:dyDescent="0.25">
      <c r="A28" s="100">
        <v>3</v>
      </c>
      <c r="B28" s="179"/>
      <c r="C28" s="178" t="s">
        <v>155</v>
      </c>
      <c r="D28" s="83">
        <v>22900</v>
      </c>
      <c r="E28" s="180">
        <v>1.25</v>
      </c>
      <c r="F28" s="180"/>
      <c r="G28" s="85">
        <v>1</v>
      </c>
      <c r="H28" s="86"/>
      <c r="I28" s="86"/>
      <c r="J28" s="83">
        <v>1.4</v>
      </c>
      <c r="K28" s="83">
        <v>1.68</v>
      </c>
      <c r="L28" s="83">
        <v>2.23</v>
      </c>
      <c r="M28" s="87">
        <v>2.57</v>
      </c>
      <c r="N28" s="110">
        <f>SUM(N29:N30)</f>
        <v>12</v>
      </c>
      <c r="O28" s="110">
        <f t="shared" ref="O28:BZ28" si="57">SUM(O29:O30)</f>
        <v>114261.84</v>
      </c>
      <c r="P28" s="110">
        <f t="shared" si="57"/>
        <v>0</v>
      </c>
      <c r="Q28" s="110">
        <f t="shared" si="57"/>
        <v>0</v>
      </c>
      <c r="R28" s="110">
        <f t="shared" si="57"/>
        <v>43</v>
      </c>
      <c r="S28" s="110">
        <f t="shared" si="57"/>
        <v>3107287.26</v>
      </c>
      <c r="T28" s="110">
        <f t="shared" si="57"/>
        <v>0</v>
      </c>
      <c r="U28" s="110">
        <f t="shared" si="57"/>
        <v>0</v>
      </c>
      <c r="V28" s="110">
        <f t="shared" si="57"/>
        <v>5</v>
      </c>
      <c r="W28" s="110">
        <f t="shared" si="57"/>
        <v>797011.6</v>
      </c>
      <c r="X28" s="110">
        <f t="shared" si="57"/>
        <v>0</v>
      </c>
      <c r="Y28" s="110">
        <f t="shared" si="57"/>
        <v>0</v>
      </c>
      <c r="Z28" s="110">
        <f t="shared" si="57"/>
        <v>0</v>
      </c>
      <c r="AA28" s="110">
        <f t="shared" si="57"/>
        <v>0</v>
      </c>
      <c r="AB28" s="110">
        <f t="shared" si="57"/>
        <v>0</v>
      </c>
      <c r="AC28" s="110">
        <f t="shared" si="57"/>
        <v>0</v>
      </c>
      <c r="AD28" s="110">
        <f t="shared" si="57"/>
        <v>20</v>
      </c>
      <c r="AE28" s="110">
        <f t="shared" si="57"/>
        <v>190436.40000000002</v>
      </c>
      <c r="AF28" s="110">
        <f t="shared" si="57"/>
        <v>0</v>
      </c>
      <c r="AG28" s="110">
        <f t="shared" si="57"/>
        <v>0</v>
      </c>
      <c r="AH28" s="110">
        <f t="shared" si="57"/>
        <v>0</v>
      </c>
      <c r="AI28" s="110">
        <f t="shared" si="57"/>
        <v>0</v>
      </c>
      <c r="AJ28" s="110">
        <f t="shared" si="57"/>
        <v>75</v>
      </c>
      <c r="AK28" s="110">
        <f t="shared" si="57"/>
        <v>714136.5</v>
      </c>
      <c r="AL28" s="110">
        <f t="shared" si="57"/>
        <v>0</v>
      </c>
      <c r="AM28" s="110">
        <f t="shared" si="57"/>
        <v>0</v>
      </c>
      <c r="AN28" s="110">
        <f t="shared" si="57"/>
        <v>4</v>
      </c>
      <c r="AO28" s="110">
        <f t="shared" si="57"/>
        <v>45704.736000000004</v>
      </c>
      <c r="AP28" s="110">
        <v>0</v>
      </c>
      <c r="AQ28" s="110">
        <f t="shared" si="57"/>
        <v>0</v>
      </c>
      <c r="AR28" s="110">
        <f t="shared" si="57"/>
        <v>0</v>
      </c>
      <c r="AS28" s="110">
        <f t="shared" si="57"/>
        <v>0</v>
      </c>
      <c r="AT28" s="110">
        <f t="shared" si="57"/>
        <v>63</v>
      </c>
      <c r="AU28" s="110">
        <f t="shared" si="57"/>
        <v>627141.68999999994</v>
      </c>
      <c r="AV28" s="110">
        <f t="shared" si="57"/>
        <v>0</v>
      </c>
      <c r="AW28" s="110">
        <f t="shared" si="57"/>
        <v>0</v>
      </c>
      <c r="AX28" s="110">
        <f t="shared" si="57"/>
        <v>0</v>
      </c>
      <c r="AY28" s="110">
        <f t="shared" si="57"/>
        <v>0</v>
      </c>
      <c r="AZ28" s="110">
        <f t="shared" si="57"/>
        <v>0</v>
      </c>
      <c r="BA28" s="110">
        <f t="shared" si="57"/>
        <v>0</v>
      </c>
      <c r="BB28" s="110">
        <f t="shared" si="57"/>
        <v>25</v>
      </c>
      <c r="BC28" s="110">
        <f t="shared" si="57"/>
        <v>238045.50000000003</v>
      </c>
      <c r="BD28" s="110">
        <f t="shared" si="57"/>
        <v>8</v>
      </c>
      <c r="BE28" s="110">
        <f t="shared" si="57"/>
        <v>76174.559999999998</v>
      </c>
      <c r="BF28" s="110">
        <f t="shared" si="57"/>
        <v>23</v>
      </c>
      <c r="BG28" s="110">
        <f t="shared" si="57"/>
        <v>238911.12</v>
      </c>
      <c r="BH28" s="110">
        <f t="shared" si="57"/>
        <v>38</v>
      </c>
      <c r="BI28" s="110">
        <f t="shared" si="57"/>
        <v>394722.72000000003</v>
      </c>
      <c r="BJ28" s="110">
        <f t="shared" si="57"/>
        <v>17</v>
      </c>
      <c r="BK28" s="110">
        <f t="shared" si="57"/>
        <v>203074.45199999996</v>
      </c>
      <c r="BL28" s="110">
        <f t="shared" si="57"/>
        <v>0</v>
      </c>
      <c r="BM28" s="110">
        <f t="shared" si="57"/>
        <v>0</v>
      </c>
      <c r="BN28" s="110">
        <f t="shared" si="57"/>
        <v>73</v>
      </c>
      <c r="BO28" s="110">
        <f t="shared" si="57"/>
        <v>834111.43200000015</v>
      </c>
      <c r="BP28" s="110">
        <f t="shared" si="57"/>
        <v>4</v>
      </c>
      <c r="BQ28" s="110">
        <f t="shared" si="57"/>
        <v>41549.760000000002</v>
      </c>
      <c r="BR28" s="110">
        <f t="shared" si="57"/>
        <v>12</v>
      </c>
      <c r="BS28" s="110">
        <f t="shared" si="57"/>
        <v>155811.6</v>
      </c>
      <c r="BT28" s="110">
        <f t="shared" si="57"/>
        <v>1</v>
      </c>
      <c r="BU28" s="110">
        <f t="shared" si="57"/>
        <v>9348.6959999999999</v>
      </c>
      <c r="BV28" s="110">
        <f t="shared" si="57"/>
        <v>1</v>
      </c>
      <c r="BW28" s="110">
        <f t="shared" si="57"/>
        <v>12984.300000000001</v>
      </c>
      <c r="BX28" s="110">
        <f t="shared" si="57"/>
        <v>15</v>
      </c>
      <c r="BY28" s="110">
        <f t="shared" si="57"/>
        <v>155811.6</v>
      </c>
      <c r="BZ28" s="110">
        <f t="shared" si="57"/>
        <v>7</v>
      </c>
      <c r="CA28" s="110">
        <f t="shared" ref="CA28:DO28" si="58">SUM(CA29:CA30)</f>
        <v>72712.08</v>
      </c>
      <c r="CB28" s="110">
        <f t="shared" si="58"/>
        <v>29</v>
      </c>
      <c r="CC28" s="110">
        <f t="shared" si="58"/>
        <v>283663.67399999994</v>
      </c>
      <c r="CD28" s="110">
        <f t="shared" si="58"/>
        <v>12</v>
      </c>
      <c r="CE28" s="110">
        <f t="shared" si="58"/>
        <v>117378.07199999999</v>
      </c>
      <c r="CF28" s="110">
        <f t="shared" si="58"/>
        <v>0</v>
      </c>
      <c r="CG28" s="110">
        <f t="shared" si="58"/>
        <v>0</v>
      </c>
      <c r="CH28" s="110">
        <f t="shared" si="58"/>
        <v>0</v>
      </c>
      <c r="CI28" s="110">
        <f t="shared" si="58"/>
        <v>0</v>
      </c>
      <c r="CJ28" s="110">
        <f t="shared" si="58"/>
        <v>0</v>
      </c>
      <c r="CK28" s="110">
        <f t="shared" si="58"/>
        <v>0</v>
      </c>
      <c r="CL28" s="110">
        <f t="shared" si="58"/>
        <v>0</v>
      </c>
      <c r="CM28" s="110">
        <f t="shared" si="58"/>
        <v>0</v>
      </c>
      <c r="CN28" s="110">
        <f t="shared" si="58"/>
        <v>2</v>
      </c>
      <c r="CO28" s="110">
        <f t="shared" si="58"/>
        <v>12118.679999999998</v>
      </c>
      <c r="CP28" s="110">
        <f t="shared" si="58"/>
        <v>0</v>
      </c>
      <c r="CQ28" s="110">
        <f t="shared" si="58"/>
        <v>0</v>
      </c>
      <c r="CR28" s="110">
        <f t="shared" si="58"/>
        <v>1</v>
      </c>
      <c r="CS28" s="110">
        <f t="shared" si="58"/>
        <v>9781.5059999999976</v>
      </c>
      <c r="CT28" s="110">
        <f t="shared" si="58"/>
        <v>25</v>
      </c>
      <c r="CU28" s="110">
        <f t="shared" si="58"/>
        <v>2554059.8999999994</v>
      </c>
      <c r="CV28" s="110">
        <f t="shared" si="58"/>
        <v>17</v>
      </c>
      <c r="CW28" s="110">
        <f t="shared" si="58"/>
        <v>176586.47999999998</v>
      </c>
      <c r="CX28" s="110">
        <f t="shared" si="58"/>
        <v>10</v>
      </c>
      <c r="CY28" s="110">
        <f t="shared" si="58"/>
        <v>93486.96</v>
      </c>
      <c r="CZ28" s="110">
        <f t="shared" si="58"/>
        <v>0</v>
      </c>
      <c r="DA28" s="110">
        <f t="shared" si="58"/>
        <v>0</v>
      </c>
      <c r="DB28" s="110">
        <f t="shared" si="58"/>
        <v>0</v>
      </c>
      <c r="DC28" s="113">
        <f t="shared" si="58"/>
        <v>0</v>
      </c>
      <c r="DD28" s="110">
        <f t="shared" si="58"/>
        <v>2</v>
      </c>
      <c r="DE28" s="110">
        <f t="shared" si="58"/>
        <v>20774.88</v>
      </c>
      <c r="DF28" s="114">
        <f t="shared" si="58"/>
        <v>1</v>
      </c>
      <c r="DG28" s="110">
        <f t="shared" si="58"/>
        <v>12464.928</v>
      </c>
      <c r="DH28" s="110">
        <f t="shared" si="58"/>
        <v>3</v>
      </c>
      <c r="DI28" s="110">
        <f t="shared" si="58"/>
        <v>35213.421599999994</v>
      </c>
      <c r="DJ28" s="110">
        <v>4</v>
      </c>
      <c r="DK28" s="110">
        <f t="shared" si="58"/>
        <v>66182.831999999995</v>
      </c>
      <c r="DL28" s="110">
        <f t="shared" si="58"/>
        <v>0</v>
      </c>
      <c r="DM28" s="110">
        <f t="shared" si="58"/>
        <v>0</v>
      </c>
      <c r="DN28" s="110">
        <f t="shared" si="58"/>
        <v>552</v>
      </c>
      <c r="DO28" s="110">
        <f t="shared" si="58"/>
        <v>11410949.179599999</v>
      </c>
    </row>
    <row r="29" spans="1:119" ht="30" customHeight="1" x14ac:dyDescent="0.25">
      <c r="A29" s="100"/>
      <c r="B29" s="101">
        <v>15</v>
      </c>
      <c r="C29" s="82" t="s">
        <v>156</v>
      </c>
      <c r="D29" s="83">
        <v>22900</v>
      </c>
      <c r="E29" s="83">
        <v>4.5199999999999996</v>
      </c>
      <c r="F29" s="83"/>
      <c r="G29" s="85">
        <v>1</v>
      </c>
      <c r="H29" s="86"/>
      <c r="I29" s="86"/>
      <c r="J29" s="83">
        <v>1.4</v>
      </c>
      <c r="K29" s="83">
        <v>1.68</v>
      </c>
      <c r="L29" s="83">
        <v>2.23</v>
      </c>
      <c r="M29" s="87">
        <v>2.57</v>
      </c>
      <c r="N29" s="90"/>
      <c r="O29" s="89">
        <f t="shared" si="55"/>
        <v>0</v>
      </c>
      <c r="P29" s="90"/>
      <c r="Q29" s="90">
        <f>(P29*$D29*$E29*$G29*$J29*$Q$10)</f>
        <v>0</v>
      </c>
      <c r="R29" s="90">
        <v>18</v>
      </c>
      <c r="S29" s="89">
        <f>(R29*$D29*$E29*$G29*$J29*$S$10)</f>
        <v>2869241.76</v>
      </c>
      <c r="T29" s="90"/>
      <c r="U29" s="89">
        <f t="shared" ref="U29:U30" si="59">(T29/12*7*$D29*$E29*$G29*$J29*$U$10)+(T29/12*5*$D29*$E29*$G29*$J29*$U$11)</f>
        <v>0</v>
      </c>
      <c r="V29" s="90">
        <v>5</v>
      </c>
      <c r="W29" s="89">
        <f>(V29*$D29*$E29*$G29*$J29*$W$10)</f>
        <v>797011.6</v>
      </c>
      <c r="X29" s="90">
        <v>0</v>
      </c>
      <c r="Y29" s="89">
        <f>(X29*$D29*$E29*$G29*$J29*$Y$10)</f>
        <v>0</v>
      </c>
      <c r="Z29" s="90"/>
      <c r="AA29" s="89">
        <f>(Z29*$D29*$E29*$G29*$J29*$AA$10)</f>
        <v>0</v>
      </c>
      <c r="AB29" s="90">
        <v>0</v>
      </c>
      <c r="AC29" s="89">
        <f>(AB29*$D29*$E29*$G29*$J29*$AC$10)</f>
        <v>0</v>
      </c>
      <c r="AD29" s="90"/>
      <c r="AE29" s="89">
        <f>(AD29*$D29*$E29*$G29*$J29*$AE$10)</f>
        <v>0</v>
      </c>
      <c r="AF29" s="90">
        <v>0</v>
      </c>
      <c r="AG29" s="89">
        <f>(AF29*$D29*$E29*$G29*$J29*$AG$10)</f>
        <v>0</v>
      </c>
      <c r="AH29" s="92"/>
      <c r="AI29" s="89">
        <f>(AH29*$D29*$E29*$G29*$J29*$AI$10)</f>
        <v>0</v>
      </c>
      <c r="AJ29" s="90"/>
      <c r="AK29" s="89">
        <f>(AJ29*$D29*$E29*$G29*$J29*$AK$10)</f>
        <v>0</v>
      </c>
      <c r="AL29" s="104">
        <v>0</v>
      </c>
      <c r="AM29" s="89">
        <f>(AL29*$D29*$E29*$G29*$K29*$AM$10)</f>
        <v>0</v>
      </c>
      <c r="AN29" s="90">
        <v>0</v>
      </c>
      <c r="AO29" s="95">
        <f>(AN29*$D29*$E29*$G29*$K29*$AO$10)</f>
        <v>0</v>
      </c>
      <c r="AP29" s="90"/>
      <c r="AQ29" s="89">
        <f>(AP29*$D29*$E29*$G29*$J29*$AQ$10)</f>
        <v>0</v>
      </c>
      <c r="AR29" s="90">
        <v>0</v>
      </c>
      <c r="AS29" s="90">
        <f>(AR29*$D29*$E29*$G29*$J29*$AS$10)</f>
        <v>0</v>
      </c>
      <c r="AT29" s="90"/>
      <c r="AU29" s="90">
        <f>(AT29*$D29*$E29*$G29*$J29*$AU$10)</f>
        <v>0</v>
      </c>
      <c r="AV29" s="90">
        <v>0</v>
      </c>
      <c r="AW29" s="89">
        <f>(AV29*$D29*$E29*$G29*$J29*$AW$10)</f>
        <v>0</v>
      </c>
      <c r="AX29" s="90">
        <v>0</v>
      </c>
      <c r="AY29" s="89">
        <f>(AX29*$D29*$E29*$G29*$J29*$AY$10)</f>
        <v>0</v>
      </c>
      <c r="AZ29" s="90">
        <v>0</v>
      </c>
      <c r="BA29" s="89">
        <f>(AZ29*$D29*$E29*$G29*$J29*$BA$10)</f>
        <v>0</v>
      </c>
      <c r="BB29" s="90"/>
      <c r="BC29" s="89">
        <f>(BB29*$D29*$E29*$G29*$J29*$BC$10)</f>
        <v>0</v>
      </c>
      <c r="BD29" s="90"/>
      <c r="BE29" s="89">
        <f>(BD29*$D29*$E29*$G29*$J29*$BE$10)</f>
        <v>0</v>
      </c>
      <c r="BF29" s="90"/>
      <c r="BG29" s="89">
        <f>(BF29*$D29*$E29*$G29*$K29*$BG$10)</f>
        <v>0</v>
      </c>
      <c r="BH29" s="90"/>
      <c r="BI29" s="89">
        <f>(BH29*$D29*$E29*$G29*$K29*$BI$10)</f>
        <v>0</v>
      </c>
      <c r="BJ29" s="90">
        <v>0</v>
      </c>
      <c r="BK29" s="89">
        <f>(BJ29*$D29*$E29*$G29*$K29*$BK$10)</f>
        <v>0</v>
      </c>
      <c r="BL29" s="90">
        <v>0</v>
      </c>
      <c r="BM29" s="89">
        <f>(BL29*$D29*$E29*$G29*$K29*$BM$10)</f>
        <v>0</v>
      </c>
      <c r="BN29" s="90"/>
      <c r="BO29" s="89">
        <f>(BN29*$D29*$E29*$G29*$K29*$BO$10)</f>
        <v>0</v>
      </c>
      <c r="BP29" s="90"/>
      <c r="BQ29" s="89">
        <f>(BP29*$D29*$E29*$G29*$K29*$BQ$10)</f>
        <v>0</v>
      </c>
      <c r="BR29" s="90"/>
      <c r="BS29" s="89">
        <f>(BR29*$D29*$E29*$G29*$K29*$BS$10)</f>
        <v>0</v>
      </c>
      <c r="BT29" s="90"/>
      <c r="BU29" s="89">
        <f>(BT29*$D29*$E29*$G29*$K29*$BU$10)</f>
        <v>0</v>
      </c>
      <c r="BV29" s="90"/>
      <c r="BW29" s="89">
        <f>(BV29*$D29*$E29*$G29*$K29*$BW$10)</f>
        <v>0</v>
      </c>
      <c r="BX29" s="90"/>
      <c r="BY29" s="89">
        <f>(BX29*$D29*$E29*$G29*$K29*$BY$10)</f>
        <v>0</v>
      </c>
      <c r="BZ29" s="90"/>
      <c r="CA29" s="97">
        <f>(BZ29*$D29*$E29*$G29*$K29*$CA$10)</f>
        <v>0</v>
      </c>
      <c r="CB29" s="90">
        <v>0</v>
      </c>
      <c r="CC29" s="89">
        <f>(CB29*$D29*$E29*$G29*$J29*$CC$10)</f>
        <v>0</v>
      </c>
      <c r="CD29" s="90"/>
      <c r="CE29" s="89">
        <f>(CD29*$D29*$E29*$G29*$J29*$CE$10)</f>
        <v>0</v>
      </c>
      <c r="CF29" s="90">
        <v>0</v>
      </c>
      <c r="CG29" s="89">
        <f>(CF29*$D29*$E29*$G29*$J29*$CG$10)</f>
        <v>0</v>
      </c>
      <c r="CH29" s="90"/>
      <c r="CI29" s="90">
        <f>(CH29*$D29*$E29*$G29*$J29*$CI$10)</f>
        <v>0</v>
      </c>
      <c r="CJ29" s="90"/>
      <c r="CK29" s="89">
        <f>(CJ29*$D29*$E29*$G29*$K29*$CK$10)</f>
        <v>0</v>
      </c>
      <c r="CL29" s="90">
        <v>0</v>
      </c>
      <c r="CM29" s="89">
        <f>(CL29*$D29*$E29*$G29*$J29*$CM$10)</f>
        <v>0</v>
      </c>
      <c r="CN29" s="90"/>
      <c r="CO29" s="89">
        <f>(CN29*$D29*$E29*$G29*$J29*$CO$10)</f>
        <v>0</v>
      </c>
      <c r="CP29" s="90"/>
      <c r="CQ29" s="89">
        <f>(CP29*$D29*$E29*$G29*$J29*$CQ$10)</f>
        <v>0</v>
      </c>
      <c r="CR29" s="90"/>
      <c r="CS29" s="89">
        <f>(CR29*$D29*$E29*$G29*$J29*$CS$10)</f>
        <v>0</v>
      </c>
      <c r="CT29" s="90">
        <v>15</v>
      </c>
      <c r="CU29" s="89">
        <f>(CT29*$D29*$E29*$G29*$J29*$CU$10)</f>
        <v>2456244.8399999994</v>
      </c>
      <c r="CV29" s="90">
        <v>0</v>
      </c>
      <c r="CW29" s="89">
        <f>(CV29*$D29*$E29*$G29*$K29*$CW$10)</f>
        <v>0</v>
      </c>
      <c r="CX29" s="104">
        <v>0</v>
      </c>
      <c r="CY29" s="89">
        <f>(CX29*$D29*$E29*$G29*$K29*$CY$10)</f>
        <v>0</v>
      </c>
      <c r="CZ29" s="90"/>
      <c r="DA29" s="89">
        <f>(CZ29*$D29*$E29*$G29*$J29*$DA$10)</f>
        <v>0</v>
      </c>
      <c r="DB29" s="90">
        <v>0</v>
      </c>
      <c r="DC29" s="95">
        <f>(DB29*$D29*$E29*$G29*$K29*$DC$10)</f>
        <v>0</v>
      </c>
      <c r="DD29" s="90">
        <v>0</v>
      </c>
      <c r="DE29" s="89">
        <f>(DD29*$D29*$E29*$G29*$K29*$DE$10)</f>
        <v>0</v>
      </c>
      <c r="DF29" s="105"/>
      <c r="DG29" s="89">
        <f>(DF29*$D29*$E29*$G29*$K29*$DG$10)</f>
        <v>0</v>
      </c>
      <c r="DH29" s="90"/>
      <c r="DI29" s="89">
        <f>(DH29*$D29*$E29*$G29*$K29*$DI$10)</f>
        <v>0</v>
      </c>
      <c r="DJ29" s="90"/>
      <c r="DK29" s="89">
        <f>(DJ29*$D29*$E29*$G29*$L29*$DK$10)</f>
        <v>0</v>
      </c>
      <c r="DL29" s="90"/>
      <c r="DM29" s="97">
        <f>(DL29*$D29*$E29*$G29*$M29*$DM$10)</f>
        <v>0</v>
      </c>
      <c r="DN29" s="99">
        <f>SUM(N29,P29,R29,T29,V29,X29,Z29,AB29,AD29,AF29,AH29,AJ29,AL29,AP29,AR29,CF29,AT29,AV29,AX29,AZ29,BB29,CJ29,BD29,BF29,BH29,BL29,AN29,BN29,BP29,BR29,BT29,BV29,BX29,BZ29,CB29,CD29,CH29,CL29,CN29,CP29,CR29,CT29,CV29,CX29,BJ29,CZ29,DB29,DD29,DF29,DH29,DJ29,DL29)</f>
        <v>38</v>
      </c>
      <c r="DO29" s="97">
        <f>SUM(O29,Q29,S29,U29,W29,Y29,AA29,AC29,AE29,AG29,AI29,AK29,AM29,AQ29,AS29,CG29,AU29,AW29,AY29,BA29,BC29,CK29,BE29,BG29,BI29,BM29,AO29,BO29,BQ29,BS29,BU29,BW29,BY29,CA29,CC29,CE29,CI29,CM29,CO29,CQ29,CS29,CU29,CW29,CY29,BK29,DA29,DC29,DE29,DG29,DI29,DK29,DM29)</f>
        <v>6122498.1999999993</v>
      </c>
    </row>
    <row r="30" spans="1:119" ht="30" customHeight="1" x14ac:dyDescent="0.25">
      <c r="A30" s="100"/>
      <c r="B30" s="101">
        <v>16</v>
      </c>
      <c r="C30" s="82" t="s">
        <v>157</v>
      </c>
      <c r="D30" s="83">
        <v>22900</v>
      </c>
      <c r="E30" s="109">
        <v>0.27</v>
      </c>
      <c r="F30" s="109"/>
      <c r="G30" s="85">
        <v>1</v>
      </c>
      <c r="H30" s="86"/>
      <c r="I30" s="86"/>
      <c r="J30" s="83">
        <v>1.4</v>
      </c>
      <c r="K30" s="83">
        <v>1.68</v>
      </c>
      <c r="L30" s="83">
        <v>2.23</v>
      </c>
      <c r="M30" s="87">
        <v>2.57</v>
      </c>
      <c r="N30" s="90">
        <v>12</v>
      </c>
      <c r="O30" s="89">
        <f t="shared" si="55"/>
        <v>114261.84</v>
      </c>
      <c r="P30" s="90"/>
      <c r="Q30" s="90">
        <f>(P30*$D30*$E30*$G30*$J30*$Q$10)</f>
        <v>0</v>
      </c>
      <c r="R30" s="90">
        <v>25</v>
      </c>
      <c r="S30" s="89">
        <f>(R30*$D30*$E30*$G30*$J30*$S$10)</f>
        <v>238045.50000000003</v>
      </c>
      <c r="T30" s="90"/>
      <c r="U30" s="89">
        <f t="shared" si="59"/>
        <v>0</v>
      </c>
      <c r="V30" s="90"/>
      <c r="W30" s="89">
        <f>(V30*$D30*$E30*$G30*$J30*$W$10)</f>
        <v>0</v>
      </c>
      <c r="X30" s="90"/>
      <c r="Y30" s="89">
        <f>(X30*$D30*$E30*$G30*$J30*$Y$10)</f>
        <v>0</v>
      </c>
      <c r="Z30" s="90"/>
      <c r="AA30" s="89">
        <f>(Z30*$D30*$E30*$G30*$J30*$AA$10)</f>
        <v>0</v>
      </c>
      <c r="AB30" s="90"/>
      <c r="AC30" s="89">
        <f>(AB30*$D30*$E30*$G30*$J30*$AC$10)</f>
        <v>0</v>
      </c>
      <c r="AD30" s="90">
        <v>20</v>
      </c>
      <c r="AE30" s="89">
        <f>(AD30*$D30*$E30*$G30*$J30*$AE$10)</f>
        <v>190436.40000000002</v>
      </c>
      <c r="AF30" s="90"/>
      <c r="AG30" s="89">
        <f>(AF30*$D30*$E30*$G30*$J30*$AG$10)</f>
        <v>0</v>
      </c>
      <c r="AH30" s="92"/>
      <c r="AI30" s="89">
        <f>(AH30*$D30*$E30*$G30*$J30*$AI$10)</f>
        <v>0</v>
      </c>
      <c r="AJ30" s="90">
        <v>75</v>
      </c>
      <c r="AK30" s="89">
        <f>(AJ30*$D30*$E30*$G30*$J30*$AK$10)</f>
        <v>714136.5</v>
      </c>
      <c r="AL30" s="104">
        <v>0</v>
      </c>
      <c r="AM30" s="89">
        <f>(AL30*$D30*$E30*$G30*$K30*$AM$10)</f>
        <v>0</v>
      </c>
      <c r="AN30" s="90">
        <v>4</v>
      </c>
      <c r="AO30" s="95">
        <f>(AN30*$D30*$E30*$G30*$K30*$AO$10)</f>
        <v>45704.736000000004</v>
      </c>
      <c r="AP30" s="90"/>
      <c r="AQ30" s="89">
        <f>(AP30*$D30*$E30*$G30*$J30*$AQ$10)</f>
        <v>0</v>
      </c>
      <c r="AR30" s="90"/>
      <c r="AS30" s="90">
        <f>(AR30*$D30*$E30*$G30*$J30*$AS$10)</f>
        <v>0</v>
      </c>
      <c r="AT30" s="90">
        <f>35+28</f>
        <v>63</v>
      </c>
      <c r="AU30" s="90">
        <f>(AT30*$D30*$E30*$G30*$J30*$AU$10)</f>
        <v>627141.68999999994</v>
      </c>
      <c r="AV30" s="90"/>
      <c r="AW30" s="89">
        <f>(AV30*$D30*$E30*$G30*$J30*$AW$10)</f>
        <v>0</v>
      </c>
      <c r="AX30" s="90"/>
      <c r="AY30" s="89">
        <f>(AX30*$D30*$E30*$G30*$J30*$AY$10)</f>
        <v>0</v>
      </c>
      <c r="AZ30" s="90"/>
      <c r="BA30" s="89">
        <f>(AZ30*$D30*$E30*$G30*$J30*$BA$10)</f>
        <v>0</v>
      </c>
      <c r="BB30" s="90">
        <v>25</v>
      </c>
      <c r="BC30" s="89">
        <f>(BB30*$D30*$E30*$G30*$J30*$BC$10)</f>
        <v>238045.50000000003</v>
      </c>
      <c r="BD30" s="90">
        <v>8</v>
      </c>
      <c r="BE30" s="89">
        <f>(BD30*$D30*$E30*$G30*$J30*$BE$10)</f>
        <v>76174.559999999998</v>
      </c>
      <c r="BF30" s="90">
        <v>23</v>
      </c>
      <c r="BG30" s="89">
        <f>(BF30*$D30*$E30*$G30*$K30*$BG$10)</f>
        <v>238911.12</v>
      </c>
      <c r="BH30" s="90">
        <v>38</v>
      </c>
      <c r="BI30" s="89">
        <f>(BH30*$D30*$E30*$G30*$K30*$BI$10)</f>
        <v>394722.72000000003</v>
      </c>
      <c r="BJ30" s="90">
        <v>17</v>
      </c>
      <c r="BK30" s="89">
        <f>(BJ30*$D30*$E30*$G30*$K30*$BK$10)</f>
        <v>203074.45199999996</v>
      </c>
      <c r="BL30" s="90"/>
      <c r="BM30" s="89">
        <f>(BL30*$D30*$E30*$G30*$K30*$BM$10)</f>
        <v>0</v>
      </c>
      <c r="BN30" s="90">
        <f>63+10</f>
        <v>73</v>
      </c>
      <c r="BO30" s="89">
        <f>(BN30*$D30*$E30*$G30*$K30*$BO$10)</f>
        <v>834111.43200000015</v>
      </c>
      <c r="BP30" s="90">
        <v>4</v>
      </c>
      <c r="BQ30" s="89">
        <f>(BP30*$D30*$E30*$G30*$K30*$BQ$10)</f>
        <v>41549.760000000002</v>
      </c>
      <c r="BR30" s="90">
        <v>12</v>
      </c>
      <c r="BS30" s="89">
        <f>(BR30*$D30*$E30*$G30*$K30*$BS$10)</f>
        <v>155811.6</v>
      </c>
      <c r="BT30" s="90">
        <v>1</v>
      </c>
      <c r="BU30" s="89">
        <f>(BT30*$D30*$E30*$G30*$K30*$BU$10)</f>
        <v>9348.6959999999999</v>
      </c>
      <c r="BV30" s="90">
        <v>1</v>
      </c>
      <c r="BW30" s="89">
        <f>(BV30*$D30*$E30*$G30*$K30*$BW$10)</f>
        <v>12984.300000000001</v>
      </c>
      <c r="BX30" s="90">
        <v>15</v>
      </c>
      <c r="BY30" s="89">
        <f>(BX30*$D30*$E30*$G30*$K30*$BY$10)</f>
        <v>155811.6</v>
      </c>
      <c r="BZ30" s="90">
        <v>7</v>
      </c>
      <c r="CA30" s="97">
        <f>(BZ30*$D30*$E30*$G30*$K30*$CA$10)</f>
        <v>72712.08</v>
      </c>
      <c r="CB30" s="90">
        <v>29</v>
      </c>
      <c r="CC30" s="89">
        <f>(CB30*$D30*$E30*$G30*$J30*$CC$10)</f>
        <v>283663.67399999994</v>
      </c>
      <c r="CD30" s="90">
        <v>12</v>
      </c>
      <c r="CE30" s="89">
        <f>(CD30*$D30*$E30*$G30*$J30*$CE$10)</f>
        <v>117378.07199999999</v>
      </c>
      <c r="CF30" s="90"/>
      <c r="CG30" s="89">
        <f>(CF30*$D30*$E30*$G30*$J30*$CG$10)</f>
        <v>0</v>
      </c>
      <c r="CH30" s="90"/>
      <c r="CI30" s="90">
        <f>(CH30*$D30*$E30*$G30*$J30*$CI$10)</f>
        <v>0</v>
      </c>
      <c r="CJ30" s="90"/>
      <c r="CK30" s="89">
        <f>(CJ30*$D30*$E30*$G30*$K30*$CK$10)</f>
        <v>0</v>
      </c>
      <c r="CL30" s="90"/>
      <c r="CM30" s="89">
        <f>(CL30*$D30*$E30*$G30*$J30*$CM$10)</f>
        <v>0</v>
      </c>
      <c r="CN30" s="90">
        <v>2</v>
      </c>
      <c r="CO30" s="89">
        <f>(CN30*$D30*$E30*$G30*$J30*$CO$10)</f>
        <v>12118.679999999998</v>
      </c>
      <c r="CP30" s="90"/>
      <c r="CQ30" s="89">
        <f>(CP30*$D30*$E30*$G30*$J30*$CQ$10)</f>
        <v>0</v>
      </c>
      <c r="CR30" s="90">
        <v>1</v>
      </c>
      <c r="CS30" s="89">
        <f>(CR30*$D30*$E30*$G30*$J30*$CS$10)</f>
        <v>9781.5059999999976</v>
      </c>
      <c r="CT30" s="90">
        <v>10</v>
      </c>
      <c r="CU30" s="89">
        <f>(CT30*$D30*$E30*$G30*$J30*$CU$10)</f>
        <v>97815.06</v>
      </c>
      <c r="CV30" s="90">
        <v>17</v>
      </c>
      <c r="CW30" s="89">
        <f>(CV30*$D30*$E30*$G30*$K30*$CW$10)</f>
        <v>176586.47999999998</v>
      </c>
      <c r="CX30" s="104">
        <v>10</v>
      </c>
      <c r="CY30" s="89">
        <f>(CX30*$D30*$E30*$G30*$K30*$CY$10)</f>
        <v>93486.96</v>
      </c>
      <c r="CZ30" s="90"/>
      <c r="DA30" s="89">
        <f>(CZ30*$D30*$E30*$G30*$J30*$DA$10)</f>
        <v>0</v>
      </c>
      <c r="DB30" s="90"/>
      <c r="DC30" s="95">
        <f>(DB30*$D30*$E30*$G30*$K30*$DC$10)</f>
        <v>0</v>
      </c>
      <c r="DD30" s="90">
        <v>2</v>
      </c>
      <c r="DE30" s="89">
        <f>(DD30*$D30*$E30*$G30*$K30*$DE$10)</f>
        <v>20774.88</v>
      </c>
      <c r="DF30" s="105">
        <v>1</v>
      </c>
      <c r="DG30" s="89">
        <f>(DF30*$D30*$E30*$G30*$K30*$DG$10)</f>
        <v>12464.928</v>
      </c>
      <c r="DH30" s="90">
        <v>3</v>
      </c>
      <c r="DI30" s="89">
        <f>(DH30*$D30*$E30*$G30*$K30*$DI$10)</f>
        <v>35213.421599999994</v>
      </c>
      <c r="DJ30" s="90">
        <v>4</v>
      </c>
      <c r="DK30" s="89">
        <f>(DJ30*$D30*$E30*$G30*$L30*$DK$10)</f>
        <v>66182.831999999995</v>
      </c>
      <c r="DL30" s="90"/>
      <c r="DM30" s="97">
        <f>(DL30*$D30*$E30*$G30*$M30*$DM$10)</f>
        <v>0</v>
      </c>
      <c r="DN30" s="99">
        <f>SUM(N30,P30,R30,T30,V30,X30,Z30,AB30,AD30,AF30,AH30,AJ30,AL30,AP30,AR30,CF30,AT30,AV30,AX30,AZ30,BB30,CJ30,BD30,BF30,BH30,BL30,AN30,BN30,BP30,BR30,BT30,BV30,BX30,BZ30,CB30,CD30,CH30,CL30,CN30,CP30,CR30,CT30,CV30,CX30,BJ30,CZ30,DB30,DD30,DF30,DH30,DJ30,DL30)</f>
        <v>514</v>
      </c>
      <c r="DO30" s="97">
        <f>SUM(O30,Q30,S30,U30,W30,Y30,AA30,AC30,AE30,AG30,AI30,AK30,AM30,AQ30,AS30,CG30,AU30,AW30,AY30,BA30,BC30,CK30,BE30,BG30,BI30,BM30,AO30,BO30,BQ30,BS30,BU30,BW30,BY30,CA30,CC30,CE30,CI30,CM30,CO30,CQ30,CS30,CU30,CW30,CY30,BK30,DA30,DC30,DE30,DG30,DI30,DK30,DM30)</f>
        <v>5288450.9795999993</v>
      </c>
    </row>
    <row r="31" spans="1:119" ht="15.75" customHeight="1" x14ac:dyDescent="0.25">
      <c r="A31" s="100">
        <v>4</v>
      </c>
      <c r="B31" s="179"/>
      <c r="C31" s="178" t="s">
        <v>158</v>
      </c>
      <c r="D31" s="83">
        <v>22900</v>
      </c>
      <c r="E31" s="180">
        <v>1.04</v>
      </c>
      <c r="F31" s="180"/>
      <c r="G31" s="85">
        <v>1</v>
      </c>
      <c r="H31" s="86"/>
      <c r="I31" s="86"/>
      <c r="J31" s="83">
        <v>1.4</v>
      </c>
      <c r="K31" s="83">
        <v>1.68</v>
      </c>
      <c r="L31" s="83">
        <v>2.23</v>
      </c>
      <c r="M31" s="87">
        <v>2.57</v>
      </c>
      <c r="N31" s="110">
        <f>SUM(N32:N37)</f>
        <v>862</v>
      </c>
      <c r="O31" s="110">
        <f t="shared" ref="O31:BZ31" si="60">SUM(O32:O37)</f>
        <v>37889085.079999998</v>
      </c>
      <c r="P31" s="110">
        <f t="shared" si="60"/>
        <v>61</v>
      </c>
      <c r="Q31" s="110">
        <f t="shared" si="60"/>
        <v>3230429.72</v>
      </c>
      <c r="R31" s="110">
        <f t="shared" si="60"/>
        <v>51</v>
      </c>
      <c r="S31" s="110">
        <f t="shared" si="60"/>
        <v>2701375.5999999996</v>
      </c>
      <c r="T31" s="110">
        <f t="shared" si="60"/>
        <v>0</v>
      </c>
      <c r="U31" s="110">
        <f t="shared" si="60"/>
        <v>0</v>
      </c>
      <c r="V31" s="110">
        <f t="shared" si="60"/>
        <v>0</v>
      </c>
      <c r="W31" s="110">
        <f t="shared" si="60"/>
        <v>0</v>
      </c>
      <c r="X31" s="110">
        <f t="shared" si="60"/>
        <v>0</v>
      </c>
      <c r="Y31" s="110">
        <f t="shared" si="60"/>
        <v>0</v>
      </c>
      <c r="Z31" s="110">
        <f t="shared" si="60"/>
        <v>0</v>
      </c>
      <c r="AA31" s="110">
        <f t="shared" si="60"/>
        <v>0</v>
      </c>
      <c r="AB31" s="110">
        <f t="shared" si="60"/>
        <v>0</v>
      </c>
      <c r="AC31" s="110">
        <f t="shared" si="60"/>
        <v>0</v>
      </c>
      <c r="AD31" s="110">
        <f t="shared" si="60"/>
        <v>252</v>
      </c>
      <c r="AE31" s="110">
        <f t="shared" si="60"/>
        <v>9643199.1600000001</v>
      </c>
      <c r="AF31" s="110">
        <f t="shared" si="60"/>
        <v>0</v>
      </c>
      <c r="AG31" s="110">
        <f t="shared" si="60"/>
        <v>0</v>
      </c>
      <c r="AH31" s="110">
        <f t="shared" si="60"/>
        <v>0</v>
      </c>
      <c r="AI31" s="110">
        <f t="shared" si="60"/>
        <v>0</v>
      </c>
      <c r="AJ31" s="110">
        <f t="shared" si="60"/>
        <v>275</v>
      </c>
      <c r="AK31" s="110">
        <f t="shared" si="60"/>
        <v>11565260.280000001</v>
      </c>
      <c r="AL31" s="110">
        <f t="shared" si="60"/>
        <v>1</v>
      </c>
      <c r="AM31" s="110">
        <f t="shared" si="60"/>
        <v>36817.704000000005</v>
      </c>
      <c r="AN31" s="110">
        <f t="shared" si="60"/>
        <v>30</v>
      </c>
      <c r="AO31" s="110">
        <f t="shared" si="60"/>
        <v>1184360.52</v>
      </c>
      <c r="AP31" s="110">
        <v>0</v>
      </c>
      <c r="AQ31" s="110">
        <f t="shared" si="60"/>
        <v>0</v>
      </c>
      <c r="AR31" s="110">
        <f t="shared" si="60"/>
        <v>7</v>
      </c>
      <c r="AS31" s="110">
        <f t="shared" si="60"/>
        <v>212044.84</v>
      </c>
      <c r="AT31" s="110">
        <f t="shared" si="60"/>
        <v>815</v>
      </c>
      <c r="AU31" s="110">
        <f t="shared" si="60"/>
        <v>32935895.229999997</v>
      </c>
      <c r="AV31" s="110">
        <f t="shared" si="60"/>
        <v>0</v>
      </c>
      <c r="AW31" s="110">
        <f t="shared" si="60"/>
        <v>0</v>
      </c>
      <c r="AX31" s="110">
        <f t="shared" si="60"/>
        <v>0</v>
      </c>
      <c r="AY31" s="110">
        <f t="shared" si="60"/>
        <v>0</v>
      </c>
      <c r="AZ31" s="110">
        <f t="shared" si="60"/>
        <v>0</v>
      </c>
      <c r="BA31" s="110">
        <f t="shared" si="60"/>
        <v>0</v>
      </c>
      <c r="BB31" s="110">
        <f t="shared" si="60"/>
        <v>89</v>
      </c>
      <c r="BC31" s="110">
        <f t="shared" si="60"/>
        <v>2892485.26</v>
      </c>
      <c r="BD31" s="110">
        <f t="shared" si="60"/>
        <v>62</v>
      </c>
      <c r="BE31" s="110">
        <f t="shared" si="60"/>
        <v>1935846.92</v>
      </c>
      <c r="BF31" s="110">
        <f t="shared" si="60"/>
        <v>442</v>
      </c>
      <c r="BG31" s="110">
        <f t="shared" si="60"/>
        <v>16516799.040000001</v>
      </c>
      <c r="BH31" s="110">
        <f t="shared" si="60"/>
        <v>552</v>
      </c>
      <c r="BI31" s="110">
        <f t="shared" si="60"/>
        <v>19446057.119999997</v>
      </c>
      <c r="BJ31" s="110">
        <f t="shared" si="60"/>
        <v>18</v>
      </c>
      <c r="BK31" s="110">
        <f t="shared" si="60"/>
        <v>780385.28399999987</v>
      </c>
      <c r="BL31" s="110">
        <f t="shared" si="60"/>
        <v>0</v>
      </c>
      <c r="BM31" s="110">
        <f t="shared" si="60"/>
        <v>0</v>
      </c>
      <c r="BN31" s="110">
        <f t="shared" si="60"/>
        <v>260</v>
      </c>
      <c r="BO31" s="110">
        <f t="shared" si="60"/>
        <v>10484774.16</v>
      </c>
      <c r="BP31" s="110">
        <f t="shared" si="60"/>
        <v>89</v>
      </c>
      <c r="BQ31" s="110">
        <f t="shared" si="60"/>
        <v>3143162.4</v>
      </c>
      <c r="BR31" s="110">
        <f t="shared" si="60"/>
        <v>92</v>
      </c>
      <c r="BS31" s="110">
        <f t="shared" si="60"/>
        <v>3875092.1999999993</v>
      </c>
      <c r="BT31" s="110">
        <f t="shared" si="60"/>
        <v>107</v>
      </c>
      <c r="BU31" s="110">
        <f t="shared" si="60"/>
        <v>3286778.3760000002</v>
      </c>
      <c r="BV31" s="110">
        <f t="shared" si="60"/>
        <v>173</v>
      </c>
      <c r="BW31" s="110">
        <f t="shared" si="60"/>
        <v>7737103.9199999999</v>
      </c>
      <c r="BX31" s="110">
        <f t="shared" si="60"/>
        <v>153</v>
      </c>
      <c r="BY31" s="110">
        <f t="shared" si="60"/>
        <v>6646422.7199999997</v>
      </c>
      <c r="BZ31" s="110">
        <f t="shared" si="60"/>
        <v>86</v>
      </c>
      <c r="CA31" s="110">
        <f t="shared" ref="CA31:DO31" si="61">SUM(CA32:CA37)</f>
        <v>5241425.2799999993</v>
      </c>
      <c r="CB31" s="110">
        <f t="shared" si="61"/>
        <v>0</v>
      </c>
      <c r="CC31" s="110">
        <f t="shared" si="61"/>
        <v>0</v>
      </c>
      <c r="CD31" s="110">
        <f t="shared" si="61"/>
        <v>269</v>
      </c>
      <c r="CE31" s="110">
        <f t="shared" si="61"/>
        <v>8357336.6799999988</v>
      </c>
      <c r="CF31" s="110">
        <f t="shared" si="61"/>
        <v>0</v>
      </c>
      <c r="CG31" s="110">
        <f t="shared" si="61"/>
        <v>0</v>
      </c>
      <c r="CH31" s="110">
        <f t="shared" si="61"/>
        <v>0</v>
      </c>
      <c r="CI31" s="110">
        <f t="shared" si="61"/>
        <v>0</v>
      </c>
      <c r="CJ31" s="110">
        <f t="shared" si="61"/>
        <v>0</v>
      </c>
      <c r="CK31" s="110">
        <f t="shared" si="61"/>
        <v>0</v>
      </c>
      <c r="CL31" s="110">
        <f t="shared" si="61"/>
        <v>26</v>
      </c>
      <c r="CM31" s="110">
        <f t="shared" si="61"/>
        <v>657101.75999999989</v>
      </c>
      <c r="CN31" s="110">
        <f t="shared" si="61"/>
        <v>13</v>
      </c>
      <c r="CO31" s="110">
        <f t="shared" si="61"/>
        <v>294727.57999999996</v>
      </c>
      <c r="CP31" s="110">
        <f t="shared" si="61"/>
        <v>54</v>
      </c>
      <c r="CQ31" s="110">
        <f t="shared" si="61"/>
        <v>1183302.54</v>
      </c>
      <c r="CR31" s="110">
        <f t="shared" si="61"/>
        <v>72</v>
      </c>
      <c r="CS31" s="110">
        <f t="shared" si="61"/>
        <v>2259284.23</v>
      </c>
      <c r="CT31" s="110">
        <f t="shared" si="61"/>
        <v>99</v>
      </c>
      <c r="CU31" s="110">
        <f t="shared" si="61"/>
        <v>3342094.6999999997</v>
      </c>
      <c r="CV31" s="110">
        <f t="shared" si="61"/>
        <v>88</v>
      </c>
      <c r="CW31" s="110">
        <f t="shared" si="61"/>
        <v>3242420.16</v>
      </c>
      <c r="CX31" s="110">
        <f t="shared" si="61"/>
        <v>102</v>
      </c>
      <c r="CY31" s="110">
        <f t="shared" si="61"/>
        <v>3417814.0079999999</v>
      </c>
      <c r="CZ31" s="110">
        <f t="shared" si="61"/>
        <v>0</v>
      </c>
      <c r="DA31" s="110">
        <f t="shared" si="61"/>
        <v>0</v>
      </c>
      <c r="DB31" s="110">
        <f t="shared" si="61"/>
        <v>5</v>
      </c>
      <c r="DC31" s="113">
        <f t="shared" si="61"/>
        <v>150617.87999999998</v>
      </c>
      <c r="DD31" s="110">
        <f t="shared" si="61"/>
        <v>27</v>
      </c>
      <c r="DE31" s="110">
        <f t="shared" si="61"/>
        <v>954490.32000000007</v>
      </c>
      <c r="DF31" s="114">
        <f t="shared" si="61"/>
        <v>26</v>
      </c>
      <c r="DG31" s="110">
        <f t="shared" si="61"/>
        <v>1096913.6639999999</v>
      </c>
      <c r="DH31" s="110">
        <f t="shared" si="61"/>
        <v>78</v>
      </c>
      <c r="DI31" s="110">
        <f t="shared" si="61"/>
        <v>3179472.2735999995</v>
      </c>
      <c r="DJ31" s="110">
        <v>30</v>
      </c>
      <c r="DK31" s="110">
        <f t="shared" si="61"/>
        <v>1637208.0199999998</v>
      </c>
      <c r="DL31" s="110">
        <f t="shared" si="61"/>
        <v>27</v>
      </c>
      <c r="DM31" s="110">
        <f t="shared" si="61"/>
        <v>1674132.4379999996</v>
      </c>
      <c r="DN31" s="110">
        <f t="shared" si="61"/>
        <v>5393</v>
      </c>
      <c r="DO31" s="110">
        <f t="shared" si="61"/>
        <v>212831717.06759995</v>
      </c>
    </row>
    <row r="32" spans="1:119" ht="36" customHeight="1" x14ac:dyDescent="0.25">
      <c r="A32" s="100"/>
      <c r="B32" s="101">
        <v>17</v>
      </c>
      <c r="C32" s="82" t="s">
        <v>159</v>
      </c>
      <c r="D32" s="83">
        <v>22900</v>
      </c>
      <c r="E32" s="83">
        <v>0.89</v>
      </c>
      <c r="F32" s="83"/>
      <c r="G32" s="85">
        <v>1</v>
      </c>
      <c r="H32" s="86"/>
      <c r="I32" s="86"/>
      <c r="J32" s="83">
        <v>1.4</v>
      </c>
      <c r="K32" s="83">
        <v>1.68</v>
      </c>
      <c r="L32" s="83">
        <v>2.23</v>
      </c>
      <c r="M32" s="87">
        <v>2.57</v>
      </c>
      <c r="N32" s="90">
        <v>110</v>
      </c>
      <c r="O32" s="89">
        <f>(N32*$D32*$E32*$G32*$J32)</f>
        <v>3138674</v>
      </c>
      <c r="P32" s="90">
        <v>9</v>
      </c>
      <c r="Q32" s="90">
        <f>(P32*$D32*$E32*$G32*$J32)</f>
        <v>256800.59999999998</v>
      </c>
      <c r="R32" s="90">
        <v>11</v>
      </c>
      <c r="S32" s="89">
        <f>(R32*$D32*$E32*$G32*$J32)</f>
        <v>313867.39999999997</v>
      </c>
      <c r="T32" s="90"/>
      <c r="U32" s="89">
        <f>(T32*$D32*$E32*$G32*$J32)</f>
        <v>0</v>
      </c>
      <c r="V32" s="90">
        <v>0</v>
      </c>
      <c r="W32" s="89">
        <f>(V32*$D32*$E32*$G32*$J32)</f>
        <v>0</v>
      </c>
      <c r="X32" s="90">
        <v>0</v>
      </c>
      <c r="Y32" s="89">
        <f>(X32*$D32*$E32*$G32*$J32)</f>
        <v>0</v>
      </c>
      <c r="Z32" s="90"/>
      <c r="AA32" s="89">
        <f>(Z32*$D32*$E32*$G32*$J32)</f>
        <v>0</v>
      </c>
      <c r="AB32" s="90">
        <v>0</v>
      </c>
      <c r="AC32" s="89">
        <f>(AB32*$D32*$E32*$G32*$J32)</f>
        <v>0</v>
      </c>
      <c r="AD32" s="90">
        <v>20</v>
      </c>
      <c r="AE32" s="89">
        <f>(AD32*$D32*$E32*$G32*$J32)</f>
        <v>570668</v>
      </c>
      <c r="AF32" s="90">
        <v>0</v>
      </c>
      <c r="AG32" s="89">
        <f>(AF32*$D32*$E32*$G32*$J32)</f>
        <v>0</v>
      </c>
      <c r="AH32" s="92"/>
      <c r="AI32" s="89">
        <f>(AH32*$D32*$E32*$G32*$J32)</f>
        <v>0</v>
      </c>
      <c r="AJ32" s="90">
        <v>40</v>
      </c>
      <c r="AK32" s="89">
        <f>(AJ32*$D32*$E32*$G32*$J32)</f>
        <v>1141336</v>
      </c>
      <c r="AL32" s="104"/>
      <c r="AM32" s="89">
        <f>(AL32*$D32*$E32*$G32*$K32)</f>
        <v>0</v>
      </c>
      <c r="AN32" s="90">
        <v>4</v>
      </c>
      <c r="AO32" s="95">
        <f>(AN32*$D32*$E32*$G32*$K32)</f>
        <v>136960.32000000001</v>
      </c>
      <c r="AP32" s="90"/>
      <c r="AQ32" s="89">
        <f>(AP32*$D32*$E32*$G32*$J32)</f>
        <v>0</v>
      </c>
      <c r="AR32" s="90">
        <v>1</v>
      </c>
      <c r="AS32" s="90">
        <f>(AR32*$D32*$E32*$G32*$J32)</f>
        <v>28533.399999999998</v>
      </c>
      <c r="AT32" s="90">
        <v>90</v>
      </c>
      <c r="AU32" s="90">
        <f>(AT32*$D32*$E32*$G32*$J32)</f>
        <v>2568006</v>
      </c>
      <c r="AV32" s="90">
        <v>0</v>
      </c>
      <c r="AW32" s="89">
        <f>(AV32*$D32*$E32*$G32*$J32)</f>
        <v>0</v>
      </c>
      <c r="AX32" s="90">
        <v>0</v>
      </c>
      <c r="AY32" s="89">
        <f>(AX32*$D32*$E32*$G32*$J32)</f>
        <v>0</v>
      </c>
      <c r="AZ32" s="90">
        <v>0</v>
      </c>
      <c r="BA32" s="89">
        <f>(AZ32*$D32*$E32*$G32*$J32)</f>
        <v>0</v>
      </c>
      <c r="BB32" s="90">
        <v>12</v>
      </c>
      <c r="BC32" s="89">
        <f>(BB32*$D32*$E32*$G32*$J32)</f>
        <v>342400.8</v>
      </c>
      <c r="BD32" s="90">
        <v>8</v>
      </c>
      <c r="BE32" s="89">
        <f>(BD32*$D32*$E32*$G32*$J32)</f>
        <v>228267.19999999998</v>
      </c>
      <c r="BF32" s="90">
        <v>47</v>
      </c>
      <c r="BG32" s="89">
        <f>(BF32*$D32*$E32*$G32*$K32)</f>
        <v>1609283.76</v>
      </c>
      <c r="BH32" s="90">
        <v>108</v>
      </c>
      <c r="BI32" s="89">
        <f>(BH32*$D32*$E32*$G32*$K32)</f>
        <v>3697928.6399999997</v>
      </c>
      <c r="BJ32" s="90">
        <v>15</v>
      </c>
      <c r="BK32" s="89">
        <f>(BJ32*$D32*$E32*$G32*$K32)</f>
        <v>513601.19999999995</v>
      </c>
      <c r="BL32" s="90">
        <v>0</v>
      </c>
      <c r="BM32" s="89">
        <f>(BL32*$D32*$E32*$G32*$K32)</f>
        <v>0</v>
      </c>
      <c r="BN32" s="90">
        <v>116</v>
      </c>
      <c r="BO32" s="89">
        <f>(BN32*$D32*$E32*$G32*$K32)</f>
        <v>3971849.28</v>
      </c>
      <c r="BP32" s="107">
        <v>12</v>
      </c>
      <c r="BQ32" s="89">
        <f>(BP32*$D32*$E32*$G32*$K32)</f>
        <v>410880.95999999996</v>
      </c>
      <c r="BR32" s="90">
        <v>5</v>
      </c>
      <c r="BS32" s="89">
        <f>(BR32*$D32*$E32*$G32*$K32)</f>
        <v>171200.4</v>
      </c>
      <c r="BT32" s="90">
        <v>13</v>
      </c>
      <c r="BU32" s="89">
        <f>(BT32*$D32*$E32*$G32*$K32)</f>
        <v>445121.04</v>
      </c>
      <c r="BV32" s="90">
        <v>44</v>
      </c>
      <c r="BW32" s="89">
        <f>(BV32*$D32*$E32*$G32*$K32)</f>
        <v>1506563.52</v>
      </c>
      <c r="BX32" s="90">
        <v>22</v>
      </c>
      <c r="BY32" s="89">
        <f>(BX32*$D32*$E32*$G32*$K32)</f>
        <v>753281.76</v>
      </c>
      <c r="BZ32" s="90">
        <v>21</v>
      </c>
      <c r="CA32" s="97">
        <f>(BZ32*$D32*$E32*$G32*$K32)</f>
        <v>719041.67999999993</v>
      </c>
      <c r="CB32" s="90"/>
      <c r="CC32" s="89">
        <f>(CB32*$D32*$E32*$G32*$J32)</f>
        <v>0</v>
      </c>
      <c r="CD32" s="90">
        <v>9</v>
      </c>
      <c r="CE32" s="89">
        <f>(CD32*$D32*$E32*$G32*$J32)</f>
        <v>256800.59999999998</v>
      </c>
      <c r="CF32" s="90">
        <v>0</v>
      </c>
      <c r="CG32" s="89">
        <f>(CF32*$D32*$E32*$G32*$J32)</f>
        <v>0</v>
      </c>
      <c r="CH32" s="90"/>
      <c r="CI32" s="90">
        <f>(CH32*$D32*$E32*$G32*$J32)</f>
        <v>0</v>
      </c>
      <c r="CJ32" s="90"/>
      <c r="CK32" s="89">
        <f>(CJ32*$D32*$E32*$G32*$K32)</f>
        <v>0</v>
      </c>
      <c r="CL32" s="90">
        <v>7</v>
      </c>
      <c r="CM32" s="89">
        <f>(CL32*$D32*$E32*$G32*$J32)</f>
        <v>199733.8</v>
      </c>
      <c r="CN32" s="90">
        <v>2</v>
      </c>
      <c r="CO32" s="89">
        <f>(CN32*$D32*$E32*$G32*$J32)</f>
        <v>57066.799999999996</v>
      </c>
      <c r="CP32" s="90">
        <v>12</v>
      </c>
      <c r="CQ32" s="89">
        <f>(CP32*$D32*$E32*$G32*$J32)</f>
        <v>342400.8</v>
      </c>
      <c r="CR32" s="90">
        <v>7</v>
      </c>
      <c r="CS32" s="89">
        <f>(CR32*$D32*$E32*$G32*$J32)</f>
        <v>199733.8</v>
      </c>
      <c r="CT32" s="90">
        <v>20</v>
      </c>
      <c r="CU32" s="89">
        <f>(CT32*$D32*$E32*$G32*$J32)</f>
        <v>570668</v>
      </c>
      <c r="CV32" s="90">
        <v>12</v>
      </c>
      <c r="CW32" s="89">
        <f>(CV32*$D32*$E32*$G32*$K32)</f>
        <v>410880.95999999996</v>
      </c>
      <c r="CX32" s="104">
        <v>18</v>
      </c>
      <c r="CY32" s="89">
        <f>(CX32*$D32*$E32*$G32*$K32)</f>
        <v>616321.43999999994</v>
      </c>
      <c r="CZ32" s="90"/>
      <c r="DA32" s="89">
        <f>(CZ32*$D32*$E32*$G32*$J32)</f>
        <v>0</v>
      </c>
      <c r="DB32" s="90">
        <v>0</v>
      </c>
      <c r="DC32" s="95">
        <f>(DB32*$D32*$E32*$G32*$K32)</f>
        <v>0</v>
      </c>
      <c r="DD32" s="90"/>
      <c r="DE32" s="89">
        <f>(DD32*$D32*$E32*$G32*$K32)</f>
        <v>0</v>
      </c>
      <c r="DF32" s="105"/>
      <c r="DG32" s="89">
        <f>(DF32*$D32*$E32*$G32*$K32)</f>
        <v>0</v>
      </c>
      <c r="DH32" s="90">
        <v>10</v>
      </c>
      <c r="DI32" s="89">
        <f>(DH32*$D32*$E32*$G32*$K32)</f>
        <v>342400.8</v>
      </c>
      <c r="DJ32" s="90">
        <v>4</v>
      </c>
      <c r="DK32" s="89">
        <f>(DJ32*$D32*$E32*$G32*$L32)</f>
        <v>181798.52</v>
      </c>
      <c r="DL32" s="90">
        <v>3</v>
      </c>
      <c r="DM32" s="97">
        <f>(DL32*$D32*$E32*$G32*$M32)</f>
        <v>157137.50999999998</v>
      </c>
      <c r="DN32" s="99">
        <f t="shared" ref="DN32:DO37" si="62">SUM(N32,P32,R32,T32,V32,X32,Z32,AB32,AD32,AF32,AH32,AJ32,AL32,AP32,AR32,CF32,AT32,AV32,AX32,AZ32,BB32,CJ32,BD32,BF32,BH32,BL32,AN32,BN32,BP32,BR32,BT32,BV32,BX32,BZ32,CB32,CD32,CH32,CL32,CN32,CP32,CR32,CT32,CV32,CX32,BJ32,CZ32,DB32,DD32,DF32,DH32,DJ32,DL32)</f>
        <v>812</v>
      </c>
      <c r="DO32" s="97">
        <f t="shared" si="62"/>
        <v>25859208.99000001</v>
      </c>
    </row>
    <row r="33" spans="1:119" ht="15.75" customHeight="1" x14ac:dyDescent="0.25">
      <c r="A33" s="100"/>
      <c r="B33" s="101">
        <v>18</v>
      </c>
      <c r="C33" s="82" t="s">
        <v>160</v>
      </c>
      <c r="D33" s="83">
        <v>22900</v>
      </c>
      <c r="E33" s="102">
        <v>2.0099999999999998</v>
      </c>
      <c r="F33" s="102"/>
      <c r="G33" s="85">
        <v>1</v>
      </c>
      <c r="H33" s="86"/>
      <c r="I33" s="86"/>
      <c r="J33" s="83">
        <v>1.4</v>
      </c>
      <c r="K33" s="83">
        <v>1.68</v>
      </c>
      <c r="L33" s="83">
        <v>2.23</v>
      </c>
      <c r="M33" s="87">
        <v>2.57</v>
      </c>
      <c r="N33" s="90">
        <v>81</v>
      </c>
      <c r="O33" s="89">
        <f t="shared" si="55"/>
        <v>5741657.459999999</v>
      </c>
      <c r="P33" s="90">
        <v>4</v>
      </c>
      <c r="Q33" s="90">
        <f>(P33*$D33*$E33*$G33*$J33*$Q$10)</f>
        <v>283538.63999999996</v>
      </c>
      <c r="R33" s="90">
        <v>26</v>
      </c>
      <c r="S33" s="89">
        <f>(R33*$D33*$E33*$G33*$J33*$S$10)</f>
        <v>1843001.1599999997</v>
      </c>
      <c r="T33" s="90"/>
      <c r="U33" s="89">
        <f t="shared" ref="U33:U37" si="63">(T33/12*7*$D33*$E33*$G33*$J33*$U$10)+(T33/12*5*$D33*$E33*$G33*$J33*$U$11)</f>
        <v>0</v>
      </c>
      <c r="V33" s="90">
        <v>0</v>
      </c>
      <c r="W33" s="89">
        <f>(V33*$D33*$E33*$G33*$J33*$W$10)</f>
        <v>0</v>
      </c>
      <c r="X33" s="90">
        <v>0</v>
      </c>
      <c r="Y33" s="89">
        <f>(X33*$D33*$E33*$G33*$J33*$Y$10)</f>
        <v>0</v>
      </c>
      <c r="Z33" s="90"/>
      <c r="AA33" s="89">
        <f>(Z33*$D33*$E33*$G33*$J33*$AA$10)</f>
        <v>0</v>
      </c>
      <c r="AB33" s="90">
        <v>0</v>
      </c>
      <c r="AC33" s="89">
        <f>(AB33*$D33*$E33*$G33*$J33*$AC$10)</f>
        <v>0</v>
      </c>
      <c r="AD33" s="90">
        <v>43</v>
      </c>
      <c r="AE33" s="89">
        <f>(AD33*$D33*$E33*$G33*$J33*$AE$10)</f>
        <v>3048040.3799999994</v>
      </c>
      <c r="AF33" s="90">
        <v>0</v>
      </c>
      <c r="AG33" s="89">
        <f>(AF33*$D33*$E33*$G33*$J33*$AG$10)</f>
        <v>0</v>
      </c>
      <c r="AH33" s="92"/>
      <c r="AI33" s="89">
        <f>(AH33*$D33*$E33*$G33*$J33*$AI$10)</f>
        <v>0</v>
      </c>
      <c r="AJ33" s="90">
        <v>10</v>
      </c>
      <c r="AK33" s="89">
        <f>(AJ33*$D33*$E33*$G33*$J33*$AK$10)</f>
        <v>708846.6</v>
      </c>
      <c r="AL33" s="104"/>
      <c r="AM33" s="89">
        <f>(AL33*$D33*$E33*$G33*$K33*$AM$10)</f>
        <v>0</v>
      </c>
      <c r="AN33" s="90">
        <v>1</v>
      </c>
      <c r="AO33" s="95">
        <f>(AN33*$D33*$E33*$G33*$K33*$AO$10)</f>
        <v>85061.59199999999</v>
      </c>
      <c r="AP33" s="90"/>
      <c r="AQ33" s="89">
        <f>(AP33*$D33*$E33*$G33*$J33*$AQ$10)</f>
        <v>0</v>
      </c>
      <c r="AR33" s="90">
        <v>1</v>
      </c>
      <c r="AS33" s="90">
        <f>(AR33*$D33*$E33*$G33*$J33*$AS$10)</f>
        <v>57996.539999999986</v>
      </c>
      <c r="AT33" s="90">
        <v>130</v>
      </c>
      <c r="AU33" s="90">
        <f>(AT33*$D33*$E33*$G33*$J33*$AU$10)</f>
        <v>9633869.6999999974</v>
      </c>
      <c r="AV33" s="90">
        <v>0</v>
      </c>
      <c r="AW33" s="89">
        <f>(AV33*$D33*$E33*$G33*$J33*$AW$10)</f>
        <v>0</v>
      </c>
      <c r="AX33" s="90">
        <v>0</v>
      </c>
      <c r="AY33" s="89">
        <f>(AX33*$D33*$E33*$G33*$J33*$AY$10)</f>
        <v>0</v>
      </c>
      <c r="AZ33" s="90">
        <v>0</v>
      </c>
      <c r="BA33" s="89">
        <f>(AZ33*$D33*$E33*$G33*$J33*$BA$10)</f>
        <v>0</v>
      </c>
      <c r="BB33" s="90">
        <v>2</v>
      </c>
      <c r="BC33" s="89">
        <f>(BB33*$D33*$E33*$G33*$J33*$BC$10)</f>
        <v>141769.31999999998</v>
      </c>
      <c r="BD33" s="90">
        <v>1</v>
      </c>
      <c r="BE33" s="89">
        <f>(BD33*$D33*$E33*$G33*$J33*$BE$10)</f>
        <v>70884.659999999989</v>
      </c>
      <c r="BF33" s="90">
        <v>7</v>
      </c>
      <c r="BG33" s="89">
        <f>(BF33*$D33*$E33*$G33*$K33*$BG$10)</f>
        <v>541301.03999999992</v>
      </c>
      <c r="BH33" s="90">
        <v>9</v>
      </c>
      <c r="BI33" s="89">
        <f>(BH33*$D33*$E33*$G33*$K33*$BI$10)</f>
        <v>695958.47999999986</v>
      </c>
      <c r="BJ33" s="90">
        <v>3</v>
      </c>
      <c r="BK33" s="89">
        <f>(BJ33*$D33*$E33*$G33*$K33*$BK$10)</f>
        <v>266784.08399999992</v>
      </c>
      <c r="BL33" s="90">
        <v>0</v>
      </c>
      <c r="BM33" s="89">
        <f>(BL33*$D33*$E33*$G33*$K33*$BM$10)</f>
        <v>0</v>
      </c>
      <c r="BN33" s="90">
        <v>1</v>
      </c>
      <c r="BO33" s="89">
        <f>(BN33*$D33*$E33*$G33*$K33*$BO$10)</f>
        <v>85061.59199999999</v>
      </c>
      <c r="BP33" s="107"/>
      <c r="BQ33" s="89">
        <f>(BP33*$D33*$E33*$G33*$K33*$BQ$10)</f>
        <v>0</v>
      </c>
      <c r="BR33" s="90"/>
      <c r="BS33" s="89">
        <f>(BR33*$D33*$E33*$G33*$K33*$BS$10)</f>
        <v>0</v>
      </c>
      <c r="BT33" s="90"/>
      <c r="BU33" s="89">
        <f>(BT33*$D33*$E33*$G33*$K33*$BU$10)</f>
        <v>0</v>
      </c>
      <c r="BV33" s="90">
        <v>1</v>
      </c>
      <c r="BW33" s="89">
        <f>(BV33*$D33*$E33*$G33*$K33*$BW$10)</f>
        <v>96660.89999999998</v>
      </c>
      <c r="BX33" s="90">
        <v>3</v>
      </c>
      <c r="BY33" s="89">
        <f>(BX33*$D33*$E33*$G33*$K33*$BY$10)</f>
        <v>231986.15999999995</v>
      </c>
      <c r="BZ33" s="90">
        <v>3</v>
      </c>
      <c r="CA33" s="97">
        <f>(BZ33*$D33*$E33*$G33*$K33*$CA$10)</f>
        <v>231986.15999999995</v>
      </c>
      <c r="CB33" s="90"/>
      <c r="CC33" s="89">
        <f>(CB33*$D33*$E33*$G33*$J33*$CC$10)</f>
        <v>0</v>
      </c>
      <c r="CD33" s="90"/>
      <c r="CE33" s="89">
        <f>(CD33*$D33*$E33*$G33*$J33*$CE$10)</f>
        <v>0</v>
      </c>
      <c r="CF33" s="90">
        <v>0</v>
      </c>
      <c r="CG33" s="89">
        <f>(CF33*$D33*$E33*$G33*$J33*$CG$10)</f>
        <v>0</v>
      </c>
      <c r="CH33" s="90"/>
      <c r="CI33" s="90">
        <f>(CH33*$D33*$E33*$G33*$J33*$CI$10)</f>
        <v>0</v>
      </c>
      <c r="CJ33" s="90"/>
      <c r="CK33" s="89">
        <f>(CJ33*$D33*$E33*$G33*$K33*$CK$10)</f>
        <v>0</v>
      </c>
      <c r="CL33" s="90">
        <v>1</v>
      </c>
      <c r="CM33" s="89">
        <f>(CL33*$D33*$E33*$G33*$J33*$CM$10)</f>
        <v>45108.419999999984</v>
      </c>
      <c r="CN33" s="90"/>
      <c r="CO33" s="89">
        <f>(CN33*$D33*$E33*$G33*$J33*$CO$10)</f>
        <v>0</v>
      </c>
      <c r="CP33" s="90"/>
      <c r="CQ33" s="89">
        <f>(CP33*$D33*$E33*$G33*$J33*$CQ$10)</f>
        <v>0</v>
      </c>
      <c r="CR33" s="90"/>
      <c r="CS33" s="89">
        <f>(CR33*$D33*$E33*$G33*$J33*$CS$10)</f>
        <v>0</v>
      </c>
      <c r="CT33" s="90">
        <v>3</v>
      </c>
      <c r="CU33" s="89">
        <f>(CT33*$D33*$E33*$G33*$J33*$CU$10)</f>
        <v>218453.63399999993</v>
      </c>
      <c r="CV33" s="90">
        <v>1</v>
      </c>
      <c r="CW33" s="89">
        <f>(CV33*$D33*$E33*$G33*$K33*$CW$10)</f>
        <v>77328.719999999987</v>
      </c>
      <c r="CX33" s="104">
        <v>6</v>
      </c>
      <c r="CY33" s="89">
        <f>(CX33*$D33*$E33*$G33*$K33*$CY$10)</f>
        <v>417575.08799999993</v>
      </c>
      <c r="CZ33" s="90"/>
      <c r="DA33" s="89">
        <f>(CZ33*$D33*$E33*$G33*$J33*$DA$10)</f>
        <v>0</v>
      </c>
      <c r="DB33" s="90">
        <v>0</v>
      </c>
      <c r="DC33" s="95">
        <f>(DB33*$D33*$E33*$G33*$K33*$DC$10)</f>
        <v>0</v>
      </c>
      <c r="DD33" s="90"/>
      <c r="DE33" s="89">
        <f>(DD33*$D33*$E33*$G33*$K33*$DE$10)</f>
        <v>0</v>
      </c>
      <c r="DF33" s="105">
        <v>1</v>
      </c>
      <c r="DG33" s="89">
        <f>(DF33*$D33*$E33*$G33*$K33*$DG$10)</f>
        <v>92794.463999999978</v>
      </c>
      <c r="DH33" s="90">
        <v>3</v>
      </c>
      <c r="DI33" s="89">
        <f>(DH33*$D33*$E33*$G33*$K33*$DI$10)</f>
        <v>262144.36079999991</v>
      </c>
      <c r="DJ33" s="90">
        <v>1</v>
      </c>
      <c r="DK33" s="89">
        <f>(DJ33*$D33*$E33*$G33*$L33*$DK$10)</f>
        <v>123173.60399999998</v>
      </c>
      <c r="DL33" s="90"/>
      <c r="DM33" s="97">
        <f>(DL33*$D33*$E33*$G33*$M33*$DM$10)</f>
        <v>0</v>
      </c>
      <c r="DN33" s="99">
        <f t="shared" si="62"/>
        <v>342</v>
      </c>
      <c r="DO33" s="97">
        <f t="shared" si="62"/>
        <v>25000982.758799989</v>
      </c>
    </row>
    <row r="34" spans="1:119" ht="15.75" customHeight="1" x14ac:dyDescent="0.25">
      <c r="A34" s="100"/>
      <c r="B34" s="101">
        <v>19</v>
      </c>
      <c r="C34" s="82" t="s">
        <v>161</v>
      </c>
      <c r="D34" s="83">
        <v>22900</v>
      </c>
      <c r="E34" s="102">
        <v>0.86</v>
      </c>
      <c r="F34" s="102"/>
      <c r="G34" s="85">
        <v>1</v>
      </c>
      <c r="H34" s="86"/>
      <c r="I34" s="86"/>
      <c r="J34" s="83">
        <v>1.4</v>
      </c>
      <c r="K34" s="83">
        <v>1.68</v>
      </c>
      <c r="L34" s="83">
        <v>2.23</v>
      </c>
      <c r="M34" s="87">
        <v>2.57</v>
      </c>
      <c r="N34" s="90">
        <v>34</v>
      </c>
      <c r="O34" s="89">
        <f t="shared" si="55"/>
        <v>1031177.84</v>
      </c>
      <c r="P34" s="90">
        <v>4</v>
      </c>
      <c r="Q34" s="90">
        <f>(P34*$D34*$E34*$G34*$J34*$Q$10)</f>
        <v>121315.04000000001</v>
      </c>
      <c r="R34" s="90">
        <v>6</v>
      </c>
      <c r="S34" s="89">
        <f>(R34*$D34*$E34*$G34*$J34*$S$10)</f>
        <v>181972.56</v>
      </c>
      <c r="T34" s="90"/>
      <c r="U34" s="89">
        <f t="shared" si="63"/>
        <v>0</v>
      </c>
      <c r="V34" s="90">
        <v>0</v>
      </c>
      <c r="W34" s="89">
        <f>(V34*$D34*$E34*$G34*$J34*$W$10)</f>
        <v>0</v>
      </c>
      <c r="X34" s="90">
        <v>0</v>
      </c>
      <c r="Y34" s="89">
        <f>(X34*$D34*$E34*$G34*$J34*$Y$10)</f>
        <v>0</v>
      </c>
      <c r="Z34" s="90"/>
      <c r="AA34" s="89">
        <f>(Z34*$D34*$E34*$G34*$J34*$AA$10)</f>
        <v>0</v>
      </c>
      <c r="AB34" s="90">
        <v>0</v>
      </c>
      <c r="AC34" s="89">
        <f>(AB34*$D34*$E34*$G34*$J34*$AC$10)</f>
        <v>0</v>
      </c>
      <c r="AD34" s="90">
        <v>40</v>
      </c>
      <c r="AE34" s="89">
        <f>(AD34*$D34*$E34*$G34*$J34*$AE$10)</f>
        <v>1213150.4000000001</v>
      </c>
      <c r="AF34" s="90">
        <v>0</v>
      </c>
      <c r="AG34" s="89">
        <f>(AF34*$D34*$E34*$G34*$J34*$AG$10)</f>
        <v>0</v>
      </c>
      <c r="AH34" s="92"/>
      <c r="AI34" s="89">
        <f>(AH34*$D34*$E34*$G34*$J34*$AI$10)</f>
        <v>0</v>
      </c>
      <c r="AJ34" s="90">
        <v>27</v>
      </c>
      <c r="AK34" s="89">
        <f>(AJ34*$D34*$E34*$G34*$J34*$AK$10)</f>
        <v>818876.52</v>
      </c>
      <c r="AL34" s="104"/>
      <c r="AM34" s="89">
        <f>(AL34*$D34*$E34*$G34*$K34*$AM$10)</f>
        <v>0</v>
      </c>
      <c r="AN34" s="90">
        <v>3</v>
      </c>
      <c r="AO34" s="95">
        <f>(AN34*$D34*$E34*$G34*$K34*$AO$10)</f>
        <v>109183.53600000001</v>
      </c>
      <c r="AP34" s="90"/>
      <c r="AQ34" s="89">
        <f>(AP34*$D34*$E34*$G34*$J34*$AQ$10)</f>
        <v>0</v>
      </c>
      <c r="AR34" s="90"/>
      <c r="AS34" s="90">
        <f>(AR34*$D34*$E34*$G34*$J34*$AS$10)</f>
        <v>0</v>
      </c>
      <c r="AT34" s="90">
        <v>50</v>
      </c>
      <c r="AU34" s="90">
        <f>(AT34*$D34*$E34*$G34*$J34*$AU$10)</f>
        <v>1585366.9999999998</v>
      </c>
      <c r="AV34" s="90">
        <v>0</v>
      </c>
      <c r="AW34" s="89">
        <f>(AV34*$D34*$E34*$G34*$J34*$AW$10)</f>
        <v>0</v>
      </c>
      <c r="AX34" s="90">
        <v>0</v>
      </c>
      <c r="AY34" s="89">
        <f>(AX34*$D34*$E34*$G34*$J34*$AY$10)</f>
        <v>0</v>
      </c>
      <c r="AZ34" s="90">
        <v>0</v>
      </c>
      <c r="BA34" s="89">
        <f>(AZ34*$D34*$E34*$G34*$J34*$BA$10)</f>
        <v>0</v>
      </c>
      <c r="BB34" s="90">
        <v>2</v>
      </c>
      <c r="BC34" s="89">
        <f>(BB34*$D34*$E34*$G34*$J34*$BC$10)</f>
        <v>60657.520000000004</v>
      </c>
      <c r="BD34" s="90">
        <v>4</v>
      </c>
      <c r="BE34" s="89">
        <f>(BD34*$D34*$E34*$G34*$J34*$BE$10)</f>
        <v>121315.04000000001</v>
      </c>
      <c r="BF34" s="90">
        <v>20</v>
      </c>
      <c r="BG34" s="89">
        <f>(BF34*$D34*$E34*$G34*$K34*$BG$10)</f>
        <v>661718.4</v>
      </c>
      <c r="BH34" s="90">
        <v>12</v>
      </c>
      <c r="BI34" s="89">
        <f>(BH34*$D34*$E34*$G34*$K34*$BI$10)</f>
        <v>397031.04</v>
      </c>
      <c r="BJ34" s="90">
        <v>0</v>
      </c>
      <c r="BK34" s="89">
        <f>(BJ34*$D34*$E34*$G34*$K34*$BK$10)</f>
        <v>0</v>
      </c>
      <c r="BL34" s="90">
        <v>0</v>
      </c>
      <c r="BM34" s="89">
        <f>(BL34*$D34*$E34*$G34*$K34*$BM$10)</f>
        <v>0</v>
      </c>
      <c r="BN34" s="90">
        <v>16</v>
      </c>
      <c r="BO34" s="89">
        <f>(BN34*$D34*$E34*$G34*$K34*$BO$10)</f>
        <v>582312.19200000004</v>
      </c>
      <c r="BP34" s="107">
        <v>5</v>
      </c>
      <c r="BQ34" s="89">
        <f>(BP34*$D34*$E34*$G34*$K34*$BQ$10)</f>
        <v>165429.6</v>
      </c>
      <c r="BR34" s="90">
        <v>3</v>
      </c>
      <c r="BS34" s="89">
        <f>(BR34*$D34*$E34*$G34*$K34*$BS$10)</f>
        <v>124072.2</v>
      </c>
      <c r="BT34" s="90">
        <v>5</v>
      </c>
      <c r="BU34" s="89">
        <f>(BT34*$D34*$E34*$G34*$K34*$BU$10)</f>
        <v>148886.64000000001</v>
      </c>
      <c r="BV34" s="90">
        <v>13</v>
      </c>
      <c r="BW34" s="89">
        <f>(BV34*$D34*$E34*$G34*$K34*$BW$10)</f>
        <v>537646.19999999995</v>
      </c>
      <c r="BX34" s="90">
        <v>13</v>
      </c>
      <c r="BY34" s="89">
        <f>(BX34*$D34*$E34*$G34*$K34*$BY$10)</f>
        <v>430116.95999999996</v>
      </c>
      <c r="BZ34" s="90">
        <v>4</v>
      </c>
      <c r="CA34" s="97">
        <f>(BZ34*$D34*$E34*$G34*$K34*$CA$10)</f>
        <v>132343.67999999999</v>
      </c>
      <c r="CB34" s="90">
        <v>0</v>
      </c>
      <c r="CC34" s="89">
        <f>(CB34*$D34*$E34*$G34*$J34*$CC$10)</f>
        <v>0</v>
      </c>
      <c r="CD34" s="90">
        <v>260</v>
      </c>
      <c r="CE34" s="89">
        <f>(CD34*$D34*$E34*$G34*$J34*$CE$10)</f>
        <v>8100536.0799999991</v>
      </c>
      <c r="CF34" s="90">
        <v>0</v>
      </c>
      <c r="CG34" s="89">
        <f>(CF34*$D34*$E34*$G34*$J34*$CG$10)</f>
        <v>0</v>
      </c>
      <c r="CH34" s="90"/>
      <c r="CI34" s="90">
        <f>(CH34*$D34*$E34*$G34*$J34*$CI$10)</f>
        <v>0</v>
      </c>
      <c r="CJ34" s="90"/>
      <c r="CK34" s="89">
        <f>(CJ34*$D34*$E34*$G34*$K34*$CK$10)</f>
        <v>0</v>
      </c>
      <c r="CL34" s="90">
        <v>1</v>
      </c>
      <c r="CM34" s="89">
        <f>(CL34*$D34*$E34*$G34*$J34*$CM$10)</f>
        <v>19300.12</v>
      </c>
      <c r="CN34" s="90"/>
      <c r="CO34" s="89">
        <f>(CN34*$D34*$E34*$G34*$J34*$CO$10)</f>
        <v>0</v>
      </c>
      <c r="CP34" s="90">
        <v>9</v>
      </c>
      <c r="CQ34" s="89">
        <f>(CP34*$D34*$E34*$G34*$J34*$CQ$10)</f>
        <v>173701.08</v>
      </c>
      <c r="CR34" s="90">
        <v>4</v>
      </c>
      <c r="CS34" s="89">
        <f>(CR34*$D34*$E34*$G34*$J34*$CS$10)</f>
        <v>124623.63199999998</v>
      </c>
      <c r="CT34" s="90">
        <v>7</v>
      </c>
      <c r="CU34" s="89">
        <f>(CT34*$D34*$E34*$G34*$J34*$CU$10)</f>
        <v>218091.35599999997</v>
      </c>
      <c r="CV34" s="90">
        <v>12</v>
      </c>
      <c r="CW34" s="89">
        <f>(CV34*$D34*$E34*$G34*$K34*$CW$10)</f>
        <v>397031.04</v>
      </c>
      <c r="CX34" s="104">
        <v>3</v>
      </c>
      <c r="CY34" s="89">
        <f>(CX34*$D34*$E34*$G34*$K34*$CY$10)</f>
        <v>89331.983999999997</v>
      </c>
      <c r="CZ34" s="90"/>
      <c r="DA34" s="89">
        <f>(CZ34*$D34*$E34*$G34*$J34*$DA$10)</f>
        <v>0</v>
      </c>
      <c r="DB34" s="90">
        <v>0</v>
      </c>
      <c r="DC34" s="95">
        <f>(DB34*$D34*$E34*$G34*$K34*$DC$10)</f>
        <v>0</v>
      </c>
      <c r="DD34" s="90">
        <v>4</v>
      </c>
      <c r="DE34" s="89">
        <f>(DD34*$D34*$E34*$G34*$K34*$DE$10)</f>
        <v>132343.67999999999</v>
      </c>
      <c r="DF34" s="105"/>
      <c r="DG34" s="89">
        <f>(DF34*$D34*$E34*$G34*$K34*$DG$10)</f>
        <v>0</v>
      </c>
      <c r="DH34" s="90">
        <v>4</v>
      </c>
      <c r="DI34" s="89">
        <f>(DH34*$D34*$E34*$G34*$K34*$DI$10)</f>
        <v>149548.35839999997</v>
      </c>
      <c r="DJ34" s="90">
        <v>1</v>
      </c>
      <c r="DK34" s="89">
        <f>(DJ34*$D34*$E34*$G34*$L34*$DK$10)</f>
        <v>52701.144</v>
      </c>
      <c r="DL34" s="90">
        <v>8</v>
      </c>
      <c r="DM34" s="97">
        <f>(DL34*$D34*$E34*$G34*$M34*$DM$10)</f>
        <v>485890.3679999999</v>
      </c>
      <c r="DN34" s="99">
        <f t="shared" si="62"/>
        <v>574</v>
      </c>
      <c r="DO34" s="97">
        <f t="shared" si="62"/>
        <v>18365671.210399996</v>
      </c>
    </row>
    <row r="35" spans="1:119" ht="15.75" customHeight="1" x14ac:dyDescent="0.25">
      <c r="A35" s="100"/>
      <c r="B35" s="101">
        <v>20</v>
      </c>
      <c r="C35" s="82" t="s">
        <v>162</v>
      </c>
      <c r="D35" s="83">
        <v>22900</v>
      </c>
      <c r="E35" s="102">
        <v>1.21</v>
      </c>
      <c r="F35" s="102"/>
      <c r="G35" s="85">
        <v>1</v>
      </c>
      <c r="H35" s="86"/>
      <c r="I35" s="86"/>
      <c r="J35" s="83">
        <v>1.4</v>
      </c>
      <c r="K35" s="83">
        <v>1.68</v>
      </c>
      <c r="L35" s="83">
        <v>2.23</v>
      </c>
      <c r="M35" s="87">
        <v>2.57</v>
      </c>
      <c r="N35" s="90">
        <v>137</v>
      </c>
      <c r="O35" s="89">
        <f t="shared" si="55"/>
        <v>5846044.8199999994</v>
      </c>
      <c r="P35" s="90">
        <v>4</v>
      </c>
      <c r="Q35" s="90">
        <f>(P35*$D35*$E35*$G35*$J35*$Q$10)</f>
        <v>170687.44</v>
      </c>
      <c r="R35" s="90">
        <v>0</v>
      </c>
      <c r="S35" s="89">
        <f>(R35*$D35*$E35*$G35*$J35*$S$10)</f>
        <v>0</v>
      </c>
      <c r="T35" s="90"/>
      <c r="U35" s="89">
        <f t="shared" si="63"/>
        <v>0</v>
      </c>
      <c r="V35" s="90"/>
      <c r="W35" s="89">
        <f>(V35*$D35*$E35*$G35*$J35*$W$10)</f>
        <v>0</v>
      </c>
      <c r="X35" s="90"/>
      <c r="Y35" s="89">
        <f>(X35*$D35*$E35*$G35*$J35*$Y$10)</f>
        <v>0</v>
      </c>
      <c r="Z35" s="90"/>
      <c r="AA35" s="89">
        <f>(Z35*$D35*$E35*$G35*$J35*$AA$10)</f>
        <v>0</v>
      </c>
      <c r="AB35" s="90"/>
      <c r="AC35" s="89">
        <f>(AB35*$D35*$E35*$G35*$J35*$AC$10)</f>
        <v>0</v>
      </c>
      <c r="AD35" s="90">
        <v>20</v>
      </c>
      <c r="AE35" s="89">
        <f>(AD35*$D35*$E35*$G35*$J35*$AE$10)</f>
        <v>853437.20000000007</v>
      </c>
      <c r="AF35" s="90"/>
      <c r="AG35" s="89">
        <f>(AF35*$D35*$E35*$G35*$J35*$AG$10)</f>
        <v>0</v>
      </c>
      <c r="AH35" s="92"/>
      <c r="AI35" s="89">
        <f>(AH35*$D35*$E35*$G35*$J35*$AI$10)</f>
        <v>0</v>
      </c>
      <c r="AJ35" s="90">
        <v>40</v>
      </c>
      <c r="AK35" s="89">
        <f>(AJ35*$D35*$E35*$G35*$J35*$AK$10)</f>
        <v>1706874.4000000001</v>
      </c>
      <c r="AL35" s="104"/>
      <c r="AM35" s="89">
        <f>(AL35*$D35*$E35*$G35*$K35*$AM$10)</f>
        <v>0</v>
      </c>
      <c r="AN35" s="90">
        <v>3</v>
      </c>
      <c r="AO35" s="95">
        <f>(AN35*$D35*$E35*$G35*$K35*$AO$10)</f>
        <v>153618.696</v>
      </c>
      <c r="AP35" s="90"/>
      <c r="AQ35" s="89">
        <f>(AP35*$D35*$E35*$G35*$J35*$AQ$10)</f>
        <v>0</v>
      </c>
      <c r="AR35" s="90"/>
      <c r="AS35" s="90">
        <f>(AR35*$D35*$E35*$G35*$J35*$AS$10)</f>
        <v>0</v>
      </c>
      <c r="AT35" s="90">
        <v>133</v>
      </c>
      <c r="AU35" s="90">
        <f>(AT35*$D35*$E35*$G35*$J35*$AU$10)</f>
        <v>5933328.169999999</v>
      </c>
      <c r="AV35" s="90"/>
      <c r="AW35" s="89">
        <f>(AV35*$D35*$E35*$G35*$J35*$AW$10)</f>
        <v>0</v>
      </c>
      <c r="AX35" s="90"/>
      <c r="AY35" s="89">
        <f>(AX35*$D35*$E35*$G35*$J35*$AY$10)</f>
        <v>0</v>
      </c>
      <c r="AZ35" s="90"/>
      <c r="BA35" s="89">
        <f>(AZ35*$D35*$E35*$G35*$J35*$BA$10)</f>
        <v>0</v>
      </c>
      <c r="BB35" s="90">
        <v>9</v>
      </c>
      <c r="BC35" s="89">
        <f>(BB35*$D35*$E35*$G35*$J35*$BC$10)</f>
        <v>384046.74</v>
      </c>
      <c r="BD35" s="90">
        <v>1</v>
      </c>
      <c r="BE35" s="89">
        <f>(BD35*$D35*$E35*$G35*$J35*$BE$10)</f>
        <v>42671.86</v>
      </c>
      <c r="BF35" s="90">
        <v>67</v>
      </c>
      <c r="BG35" s="89">
        <f>(BF35*$D35*$E35*$G35*$K35*$BG$10)</f>
        <v>3118925.04</v>
      </c>
      <c r="BH35" s="90">
        <v>38</v>
      </c>
      <c r="BI35" s="89">
        <f>(BH35*$D35*$E35*$G35*$K35*$BI$10)</f>
        <v>1768942.5599999998</v>
      </c>
      <c r="BJ35" s="90">
        <v>0</v>
      </c>
      <c r="BK35" s="89">
        <f>(BJ35*$D35*$E35*$G35*$K35*$BK$10)</f>
        <v>0</v>
      </c>
      <c r="BL35" s="90"/>
      <c r="BM35" s="89">
        <f>(BL35*$D35*$E35*$G35*$K35*$BM$10)</f>
        <v>0</v>
      </c>
      <c r="BN35" s="90">
        <v>52</v>
      </c>
      <c r="BO35" s="89">
        <f>(BN35*$D35*$E35*$G35*$K35*$BO$10)</f>
        <v>2662724.0639999998</v>
      </c>
      <c r="BP35" s="107">
        <v>12</v>
      </c>
      <c r="BQ35" s="89">
        <f>(BP35*$D35*$E35*$G35*$K35*$BQ$10)</f>
        <v>558613.43999999994</v>
      </c>
      <c r="BR35" s="90">
        <v>4</v>
      </c>
      <c r="BS35" s="89">
        <f>(BR35*$D35*$E35*$G35*$K35*$BS$10)</f>
        <v>232755.59999999998</v>
      </c>
      <c r="BT35" s="90">
        <v>1</v>
      </c>
      <c r="BU35" s="89">
        <f>(BT35*$D35*$E35*$G35*$K35*$BU$10)</f>
        <v>41896.007999999994</v>
      </c>
      <c r="BV35" s="90">
        <v>48</v>
      </c>
      <c r="BW35" s="89">
        <f>(BV35*$D35*$E35*$G35*$K35*$BW$10)</f>
        <v>2793067.1999999997</v>
      </c>
      <c r="BX35" s="90">
        <v>8</v>
      </c>
      <c r="BY35" s="89">
        <f>(BX35*$D35*$E35*$G35*$K35*$BY$10)</f>
        <v>372408.95999999996</v>
      </c>
      <c r="BZ35" s="90">
        <v>23</v>
      </c>
      <c r="CA35" s="97">
        <f>(BZ35*$D35*$E35*$G35*$K35*$CA$10)</f>
        <v>1070675.76</v>
      </c>
      <c r="CB35" s="90"/>
      <c r="CC35" s="89">
        <f>(CB35*$D35*$E35*$G35*$J35*$CC$10)</f>
        <v>0</v>
      </c>
      <c r="CD35" s="90"/>
      <c r="CE35" s="89">
        <f>(CD35*$D35*$E35*$G35*$J35*$CE$10)</f>
        <v>0</v>
      </c>
      <c r="CF35" s="90"/>
      <c r="CG35" s="89">
        <f>(CF35*$D35*$E35*$G35*$J35*$CG$10)</f>
        <v>0</v>
      </c>
      <c r="CH35" s="90"/>
      <c r="CI35" s="90">
        <f>(CH35*$D35*$E35*$G35*$J35*$CI$10)</f>
        <v>0</v>
      </c>
      <c r="CJ35" s="90"/>
      <c r="CK35" s="89">
        <f>(CJ35*$D35*$E35*$G35*$K35*$CK$10)</f>
        <v>0</v>
      </c>
      <c r="CL35" s="90">
        <v>8</v>
      </c>
      <c r="CM35" s="89">
        <f>(CL35*$D35*$E35*$G35*$J35*$CM$10)</f>
        <v>217238.55999999997</v>
      </c>
      <c r="CN35" s="90">
        <v>3</v>
      </c>
      <c r="CO35" s="89">
        <f>(CN35*$D35*$E35*$G35*$J35*$CO$10)</f>
        <v>81464.459999999992</v>
      </c>
      <c r="CP35" s="90">
        <v>3</v>
      </c>
      <c r="CQ35" s="89">
        <f>(CP35*$D35*$E35*$G35*$J35*$CQ$10)</f>
        <v>81464.459999999992</v>
      </c>
      <c r="CR35" s="90">
        <v>1</v>
      </c>
      <c r="CS35" s="89">
        <f>(CR35*$D35*$E35*$G35*$J35*$CS$10)</f>
        <v>43835.637999999992</v>
      </c>
      <c r="CT35" s="90">
        <v>13</v>
      </c>
      <c r="CU35" s="89">
        <f>(CT35*$D35*$E35*$G35*$J35*$CU$10)</f>
        <v>569863.29399999988</v>
      </c>
      <c r="CV35" s="90">
        <v>19</v>
      </c>
      <c r="CW35" s="89">
        <f>(CV35*$D35*$E35*$G35*$K35*$CW$10)</f>
        <v>884471.27999999991</v>
      </c>
      <c r="CX35" s="104">
        <v>3</v>
      </c>
      <c r="CY35" s="89">
        <f>(CX35*$D35*$E35*$G35*$K35*$CY$10)</f>
        <v>125688.02399999999</v>
      </c>
      <c r="CZ35" s="90"/>
      <c r="DA35" s="89">
        <f>(CZ35*$D35*$E35*$G35*$J35*$DA$10)</f>
        <v>0</v>
      </c>
      <c r="DB35" s="90"/>
      <c r="DC35" s="95">
        <f>(DB35*$D35*$E35*$G35*$K35*$DC$10)</f>
        <v>0</v>
      </c>
      <c r="DD35" s="90">
        <v>4</v>
      </c>
      <c r="DE35" s="89">
        <f>(DD35*$D35*$E35*$G35*$K35*$DE$10)</f>
        <v>186204.47999999998</v>
      </c>
      <c r="DF35" s="105"/>
      <c r="DG35" s="89">
        <f>(DF35*$D35*$E35*$G35*$K35*$DG$10)</f>
        <v>0</v>
      </c>
      <c r="DH35" s="90">
        <v>8</v>
      </c>
      <c r="DI35" s="89">
        <f>(DH35*$D35*$E35*$G35*$K35*$DI$10)</f>
        <v>420822.12479999993</v>
      </c>
      <c r="DJ35" s="90"/>
      <c r="DK35" s="89">
        <f>(DJ35*$D35*$E35*$G35*$L35*$DK$10)</f>
        <v>0</v>
      </c>
      <c r="DL35" s="90">
        <v>2</v>
      </c>
      <c r="DM35" s="97">
        <f>(DL35*$D35*$E35*$G35*$M35*$DM$10)</f>
        <v>170909.11199999996</v>
      </c>
      <c r="DN35" s="99">
        <f t="shared" si="62"/>
        <v>664</v>
      </c>
      <c r="DO35" s="97">
        <f t="shared" si="62"/>
        <v>30492679.390800003</v>
      </c>
    </row>
    <row r="36" spans="1:119" ht="20.25" customHeight="1" x14ac:dyDescent="0.25">
      <c r="A36" s="100"/>
      <c r="B36" s="101">
        <v>21</v>
      </c>
      <c r="C36" s="82" t="s">
        <v>163</v>
      </c>
      <c r="D36" s="83">
        <v>22900</v>
      </c>
      <c r="E36" s="102">
        <v>0.87</v>
      </c>
      <c r="F36" s="102"/>
      <c r="G36" s="85">
        <v>1</v>
      </c>
      <c r="H36" s="86"/>
      <c r="I36" s="86"/>
      <c r="J36" s="83">
        <v>1.4</v>
      </c>
      <c r="K36" s="83">
        <v>1.68</v>
      </c>
      <c r="L36" s="83">
        <v>2.23</v>
      </c>
      <c r="M36" s="87">
        <v>2.57</v>
      </c>
      <c r="N36" s="90">
        <v>442</v>
      </c>
      <c r="O36" s="89">
        <f t="shared" si="55"/>
        <v>13561187.639999999</v>
      </c>
      <c r="P36" s="90">
        <v>30</v>
      </c>
      <c r="Q36" s="90">
        <f>(P36*$D36*$E36*$G36*$J36*$Q$10)</f>
        <v>920442.60000000009</v>
      </c>
      <c r="R36" s="90">
        <v>7</v>
      </c>
      <c r="S36" s="89">
        <f>(R36*$D36*$E36*$G36*$J36*$S$10)</f>
        <v>214769.94</v>
      </c>
      <c r="T36" s="90"/>
      <c r="U36" s="89">
        <f t="shared" si="63"/>
        <v>0</v>
      </c>
      <c r="V36" s="90"/>
      <c r="W36" s="89">
        <f>(V36*$D36*$E36*$G36*$J36*$W$10)</f>
        <v>0</v>
      </c>
      <c r="X36" s="90"/>
      <c r="Y36" s="89">
        <f>(X36*$D36*$E36*$G36*$J36*$Y$10)</f>
        <v>0</v>
      </c>
      <c r="Z36" s="90"/>
      <c r="AA36" s="89">
        <f>(Z36*$D36*$E36*$G36*$J36*$AA$10)</f>
        <v>0</v>
      </c>
      <c r="AB36" s="90"/>
      <c r="AC36" s="89">
        <f>(AB36*$D36*$E36*$G36*$J36*$AC$10)</f>
        <v>0</v>
      </c>
      <c r="AD36" s="90">
        <v>129</v>
      </c>
      <c r="AE36" s="89">
        <f>(AD36*$D36*$E36*$G36*$J36*$AE$10)</f>
        <v>3957903.18</v>
      </c>
      <c r="AF36" s="90"/>
      <c r="AG36" s="89">
        <f>(AF36*$D36*$E36*$G36*$J36*$AG$10)</f>
        <v>0</v>
      </c>
      <c r="AH36" s="92"/>
      <c r="AI36" s="89">
        <f>(AH36*$D36*$E36*$G36*$J36*$AI$10)</f>
        <v>0</v>
      </c>
      <c r="AJ36" s="90">
        <v>138</v>
      </c>
      <c r="AK36" s="89">
        <f>(AJ36*$D36*$E36*$G36*$J36*$AK$10)</f>
        <v>4234035.96</v>
      </c>
      <c r="AL36" s="104">
        <v>1</v>
      </c>
      <c r="AM36" s="89">
        <f>(AL36*$D36*$E36*$G36*$K36*$AM$10)</f>
        <v>36817.704000000005</v>
      </c>
      <c r="AN36" s="90">
        <v>19</v>
      </c>
      <c r="AO36" s="95">
        <f>(AN36*$D36*$E36*$G36*$K36*$AO$10)</f>
        <v>699536.37600000005</v>
      </c>
      <c r="AP36" s="90"/>
      <c r="AQ36" s="89">
        <f>(AP36*$D36*$E36*$G36*$J36*$AQ$10)</f>
        <v>0</v>
      </c>
      <c r="AR36" s="90">
        <v>5</v>
      </c>
      <c r="AS36" s="90">
        <f>(AR36*$D36*$E36*$G36*$J36*$AS$10)</f>
        <v>125514.90000000001</v>
      </c>
      <c r="AT36" s="90">
        <v>412</v>
      </c>
      <c r="AU36" s="90">
        <f>(AT36*$D36*$E36*$G36*$J36*$AU$10)</f>
        <v>13215324.359999998</v>
      </c>
      <c r="AV36" s="90"/>
      <c r="AW36" s="89">
        <f>(AV36*$D36*$E36*$G36*$J36*$AW$10)</f>
        <v>0</v>
      </c>
      <c r="AX36" s="90"/>
      <c r="AY36" s="89">
        <f>(AX36*$D36*$E36*$G36*$J36*$AY$10)</f>
        <v>0</v>
      </c>
      <c r="AZ36" s="90"/>
      <c r="BA36" s="89">
        <f>(AZ36*$D36*$E36*$G36*$J36*$BA$10)</f>
        <v>0</v>
      </c>
      <c r="BB36" s="90">
        <v>64</v>
      </c>
      <c r="BC36" s="89">
        <f>(BB36*$D36*$E36*$G36*$J36*$BC$10)</f>
        <v>1963610.88</v>
      </c>
      <c r="BD36" s="90">
        <v>48</v>
      </c>
      <c r="BE36" s="89">
        <f>(BD36*$D36*$E36*$G36*$J36*$BE$10)</f>
        <v>1472708.16</v>
      </c>
      <c r="BF36" s="90">
        <v>297</v>
      </c>
      <c r="BG36" s="89">
        <f>(BF36*$D36*$E36*$G36*$K36*$BG$10)</f>
        <v>9940780.0800000001</v>
      </c>
      <c r="BH36" s="90">
        <v>385</v>
      </c>
      <c r="BI36" s="89">
        <f>(BH36*$D36*$E36*$G36*$K36*$BI$10)</f>
        <v>12886196.4</v>
      </c>
      <c r="BJ36" s="90"/>
      <c r="BK36" s="89">
        <f>(BJ36*$D36*$E36*$G36*$K36*$BK$10)</f>
        <v>0</v>
      </c>
      <c r="BL36" s="90"/>
      <c r="BM36" s="89">
        <f>(BL36*$D36*$E36*$G36*$K36*$BM$10)</f>
        <v>0</v>
      </c>
      <c r="BN36" s="90">
        <v>72</v>
      </c>
      <c r="BO36" s="89">
        <f>(BN36*$D36*$E36*$G36*$K36*$BO$10)</f>
        <v>2650874.6880000001</v>
      </c>
      <c r="BP36" s="107">
        <v>60</v>
      </c>
      <c r="BQ36" s="89">
        <f>(BP36*$D36*$E36*$G36*$K36*$BQ$10)</f>
        <v>2008238.4</v>
      </c>
      <c r="BR36" s="90">
        <v>80</v>
      </c>
      <c r="BS36" s="89">
        <f>(BR36*$D36*$E36*$G36*$K36*$BS$10)</f>
        <v>3347063.9999999995</v>
      </c>
      <c r="BT36" s="90">
        <v>88</v>
      </c>
      <c r="BU36" s="89">
        <f>(BT36*$D36*$E36*$G36*$K36*$BU$10)</f>
        <v>2650874.6880000001</v>
      </c>
      <c r="BV36" s="90">
        <v>67</v>
      </c>
      <c r="BW36" s="89">
        <f>(BV36*$D36*$E36*$G36*$K36*$BW$10)</f>
        <v>2803166.0999999996</v>
      </c>
      <c r="BX36" s="90">
        <v>97</v>
      </c>
      <c r="BY36" s="89">
        <f>(BX36*$D36*$E36*$G36*$K36*$BY$10)</f>
        <v>3246652.08</v>
      </c>
      <c r="BZ36" s="96">
        <v>20</v>
      </c>
      <c r="CA36" s="97">
        <f>(BZ36*$D36*$E36*$G36*$K36*$CA$10)</f>
        <v>669412.79999999993</v>
      </c>
      <c r="CB36" s="90"/>
      <c r="CC36" s="89">
        <f>(CB36*$D36*$E36*$G36*$J36*$CC$10)</f>
        <v>0</v>
      </c>
      <c r="CD36" s="90"/>
      <c r="CE36" s="89">
        <f>(CD36*$D36*$E36*$G36*$J36*$CE$10)</f>
        <v>0</v>
      </c>
      <c r="CF36" s="90"/>
      <c r="CG36" s="89">
        <f>(CF36*$D36*$E36*$G36*$J36*$CG$10)</f>
        <v>0</v>
      </c>
      <c r="CH36" s="90"/>
      <c r="CI36" s="90">
        <f>(CH36*$D36*$E36*$G36*$J36*$CI$10)</f>
        <v>0</v>
      </c>
      <c r="CJ36" s="90"/>
      <c r="CK36" s="89">
        <f>(CJ36*$D36*$E36*$G36*$K36*$CK$10)</f>
        <v>0</v>
      </c>
      <c r="CL36" s="90">
        <v>9</v>
      </c>
      <c r="CM36" s="89">
        <f>(CL36*$D36*$E36*$G36*$J36*$CM$10)</f>
        <v>175720.86</v>
      </c>
      <c r="CN36" s="90">
        <v>8</v>
      </c>
      <c r="CO36" s="89">
        <f>(CN36*$D36*$E36*$G36*$J36*$CO$10)</f>
        <v>156196.31999999998</v>
      </c>
      <c r="CP36" s="90">
        <v>30</v>
      </c>
      <c r="CQ36" s="89">
        <f>(CP36*$D36*$E36*$G36*$J36*$CQ$10)</f>
        <v>585736.19999999995</v>
      </c>
      <c r="CR36" s="90">
        <v>60</v>
      </c>
      <c r="CS36" s="89">
        <f>(CR36*$D36*$E36*$G36*$J36*$CS$10)</f>
        <v>1891091.16</v>
      </c>
      <c r="CT36" s="90">
        <v>56</v>
      </c>
      <c r="CU36" s="89">
        <f>(CT36*$D36*$E36*$G36*$J36*$CU$10)</f>
        <v>1765018.4159999997</v>
      </c>
      <c r="CV36" s="90">
        <v>44</v>
      </c>
      <c r="CW36" s="89">
        <f>(CV36*$D36*$E36*$G36*$K36*$CW$10)</f>
        <v>1472708.16</v>
      </c>
      <c r="CX36" s="104">
        <v>72</v>
      </c>
      <c r="CY36" s="89">
        <f>(CX36*$D36*$E36*$G36*$K36*$CY$10)</f>
        <v>2168897.4720000001</v>
      </c>
      <c r="CZ36" s="90"/>
      <c r="DA36" s="89">
        <f>(CZ36*$D36*$E36*$G36*$J36*$DA$10)</f>
        <v>0</v>
      </c>
      <c r="DB36" s="90">
        <v>5</v>
      </c>
      <c r="DC36" s="95">
        <f>(DB36*$D36*$E36*$G36*$K36*$DC$10)</f>
        <v>150617.87999999998</v>
      </c>
      <c r="DD36" s="90">
        <v>19</v>
      </c>
      <c r="DE36" s="89">
        <f>(DD36*$D36*$E36*$G36*$K36*$DE$10)</f>
        <v>635942.16</v>
      </c>
      <c r="DF36" s="105">
        <v>25</v>
      </c>
      <c r="DG36" s="89">
        <f>(DF36*$D36*$E36*$G36*$K36*$DG$10)</f>
        <v>1004119.2</v>
      </c>
      <c r="DH36" s="90">
        <v>53</v>
      </c>
      <c r="DI36" s="89">
        <f>(DH36*$D36*$E36*$G36*$K36*$DI$10)</f>
        <v>2004556.6295999996</v>
      </c>
      <c r="DJ36" s="90">
        <v>24</v>
      </c>
      <c r="DK36" s="89">
        <f>(DJ36*$D36*$E36*$G36*$L36*$DK$10)</f>
        <v>1279534.7519999999</v>
      </c>
      <c r="DL36" s="90">
        <v>14</v>
      </c>
      <c r="DM36" s="97">
        <f>(DL36*$D36*$E36*$G36*$M36*$DM$10)</f>
        <v>860195.44799999986</v>
      </c>
      <c r="DN36" s="99">
        <f t="shared" si="62"/>
        <v>2880</v>
      </c>
      <c r="DO36" s="97">
        <f t="shared" si="62"/>
        <v>94755445.59359996</v>
      </c>
    </row>
    <row r="37" spans="1:119" ht="31.5" customHeight="1" x14ac:dyDescent="0.25">
      <c r="A37" s="100"/>
      <c r="B37" s="101">
        <v>22</v>
      </c>
      <c r="C37" s="82" t="s">
        <v>164</v>
      </c>
      <c r="D37" s="83">
        <v>22900</v>
      </c>
      <c r="E37" s="109">
        <v>4.1900000000000004</v>
      </c>
      <c r="F37" s="109"/>
      <c r="G37" s="85">
        <v>1</v>
      </c>
      <c r="H37" s="86"/>
      <c r="I37" s="86"/>
      <c r="J37" s="83">
        <v>1.4</v>
      </c>
      <c r="K37" s="83">
        <v>1.68</v>
      </c>
      <c r="L37" s="83">
        <v>2.23</v>
      </c>
      <c r="M37" s="87">
        <v>2.57</v>
      </c>
      <c r="N37" s="90">
        <v>58</v>
      </c>
      <c r="O37" s="89">
        <f>(N37*$D37*$E37*$G37*$J37*$O$10)</f>
        <v>8570343.3200000022</v>
      </c>
      <c r="P37" s="90">
        <v>10</v>
      </c>
      <c r="Q37" s="90">
        <f>(P37*$D37*$E37*$G37*$J37*$Q$10)</f>
        <v>1477645.4000000001</v>
      </c>
      <c r="R37" s="90">
        <v>1</v>
      </c>
      <c r="S37" s="89">
        <f>(R37*$D37*$E37*$G37*$J37*$S$10)</f>
        <v>147764.54000000004</v>
      </c>
      <c r="T37" s="90"/>
      <c r="U37" s="89">
        <f t="shared" si="63"/>
        <v>0</v>
      </c>
      <c r="V37" s="90"/>
      <c r="W37" s="89">
        <f>(V37*$D37*$E37*$G37*$J37*$W$10)</f>
        <v>0</v>
      </c>
      <c r="X37" s="90"/>
      <c r="Y37" s="89">
        <f>(X37*$D37*$E37*$G37*$J37*$Y$10)</f>
        <v>0</v>
      </c>
      <c r="Z37" s="90"/>
      <c r="AA37" s="89">
        <f>(Z37*$D37*$E37*$G37*$J37*$AA$10)</f>
        <v>0</v>
      </c>
      <c r="AB37" s="90"/>
      <c r="AC37" s="89">
        <f>(AB37*$D37*$E37*$G37*$J37*$AC$10)</f>
        <v>0</v>
      </c>
      <c r="AD37" s="90"/>
      <c r="AE37" s="89">
        <f>(AD37*$D37*$E37*$G37*$J37*$AE$10)</f>
        <v>0</v>
      </c>
      <c r="AF37" s="90"/>
      <c r="AG37" s="89">
        <f>(AF37*$D37*$E37*$G37*$J37*$AG$10)</f>
        <v>0</v>
      </c>
      <c r="AH37" s="92"/>
      <c r="AI37" s="89">
        <f>(AH37*$D37*$E37*$G37*$J37*$AI$10)</f>
        <v>0</v>
      </c>
      <c r="AJ37" s="90">
        <v>20</v>
      </c>
      <c r="AK37" s="89">
        <f>(AJ37*$D37*$E37*$G37*$J37*$AK$10)</f>
        <v>2955290.8000000003</v>
      </c>
      <c r="AL37" s="104"/>
      <c r="AM37" s="89">
        <f>(AL37*$D37*$E37*$G37*$K37*$AM$10)</f>
        <v>0</v>
      </c>
      <c r="AN37" s="90"/>
      <c r="AO37" s="95">
        <f>(AN37*$D37*$E37*$G37*$K37*$AO$10)</f>
        <v>0</v>
      </c>
      <c r="AP37" s="90"/>
      <c r="AQ37" s="89">
        <f>(AP37*$D37*$E37*$G37*$J37*$AQ$10)</f>
        <v>0</v>
      </c>
      <c r="AR37" s="90"/>
      <c r="AS37" s="90">
        <f>(AR37*$D37*$E37*$G37*$J37*$AS$10)</f>
        <v>0</v>
      </c>
      <c r="AT37" s="90">
        <f>50-50</f>
        <v>0</v>
      </c>
      <c r="AU37" s="90">
        <f>(AT37*$D37*$E37*$G37*$J37*$AU$10)</f>
        <v>0</v>
      </c>
      <c r="AV37" s="90"/>
      <c r="AW37" s="89">
        <f>(AV37*$D37*$E37*$G37*$J37*$AW$10)</f>
        <v>0</v>
      </c>
      <c r="AX37" s="90"/>
      <c r="AY37" s="89">
        <f>(AX37*$D37*$E37*$G37*$J37*$AY$10)</f>
        <v>0</v>
      </c>
      <c r="AZ37" s="90"/>
      <c r="BA37" s="89">
        <f>(AZ37*$D37*$E37*$G37*$J37*$BA$10)</f>
        <v>0</v>
      </c>
      <c r="BB37" s="90"/>
      <c r="BC37" s="89">
        <f>(BB37*$D37*$E37*$G37*$J37*$BC$10)</f>
        <v>0</v>
      </c>
      <c r="BD37" s="90"/>
      <c r="BE37" s="89">
        <f>(BD37*$D37*$E37*$G37*$J37*$BE$10)</f>
        <v>0</v>
      </c>
      <c r="BF37" s="90">
        <v>4</v>
      </c>
      <c r="BG37" s="89">
        <f>(BF37*$D37*$E37*$G37*$K37*$BG$10)</f>
        <v>644790.72000000009</v>
      </c>
      <c r="BH37" s="90"/>
      <c r="BI37" s="89">
        <f>(BH37*$D37*$E37*$G37*$K37*$BI$10)</f>
        <v>0</v>
      </c>
      <c r="BJ37" s="90"/>
      <c r="BK37" s="89">
        <f>(BJ37*$D37*$E37*$G37*$K37*$BK$10)</f>
        <v>0</v>
      </c>
      <c r="BL37" s="90"/>
      <c r="BM37" s="89">
        <f>(BL37*$D37*$E37*$G37*$K37*$BM$10)</f>
        <v>0</v>
      </c>
      <c r="BN37" s="90">
        <f>7-4</f>
        <v>3</v>
      </c>
      <c r="BO37" s="89">
        <f>(BN37*$D37*$E37*$G37*$K37*$BO$10)</f>
        <v>531952.34400000004</v>
      </c>
      <c r="BP37" s="107"/>
      <c r="BQ37" s="89">
        <f>(BP37*$D37*$E37*$G37*$K37*$BQ$10)</f>
        <v>0</v>
      </c>
      <c r="BR37" s="90"/>
      <c r="BS37" s="89">
        <f>(BR37*$D37*$E37*$G37*$K37*$BS$10)</f>
        <v>0</v>
      </c>
      <c r="BT37" s="90"/>
      <c r="BU37" s="89">
        <f>(BT37*$D37*$E37*$G37*$K37*$BU$10)</f>
        <v>0</v>
      </c>
      <c r="BV37" s="90"/>
      <c r="BW37" s="89">
        <f>(BV37*$D37*$E37*$G37*$K37*$BW$10)</f>
        <v>0</v>
      </c>
      <c r="BX37" s="90">
        <v>10</v>
      </c>
      <c r="BY37" s="89">
        <f>(BX37*$D37*$E37*$G37*$K37*$BY$10)</f>
        <v>1611976.8</v>
      </c>
      <c r="BZ37" s="96">
        <v>15</v>
      </c>
      <c r="CA37" s="97">
        <f>(BZ37*$D37*$E37*$G37*$K37*$CA$10)</f>
        <v>2417965.2000000002</v>
      </c>
      <c r="CB37" s="90"/>
      <c r="CC37" s="89">
        <f>(CB37*$D37*$E37*$G37*$J37*$CC$10)</f>
        <v>0</v>
      </c>
      <c r="CD37" s="90"/>
      <c r="CE37" s="89">
        <f>(CD37*$D37*$E37*$G37*$J37*$CE$10)</f>
        <v>0</v>
      </c>
      <c r="CF37" s="90"/>
      <c r="CG37" s="89">
        <f>(CF37*$D37*$E37*$G37*$J37*$CG$10)</f>
        <v>0</v>
      </c>
      <c r="CH37" s="90"/>
      <c r="CI37" s="90">
        <f>(CH37*$D37*$E37*$G37*$J37*$CI$10)</f>
        <v>0</v>
      </c>
      <c r="CJ37" s="90"/>
      <c r="CK37" s="89">
        <f>(CJ37*$D37*$E37*$G37*$K37*$CK$10)</f>
        <v>0</v>
      </c>
      <c r="CL37" s="90"/>
      <c r="CM37" s="89">
        <f>(CL37*$D37*$E37*$G37*$J37*$CM$10)</f>
        <v>0</v>
      </c>
      <c r="CN37" s="90"/>
      <c r="CO37" s="89">
        <f>(CN37*$D37*$E37*$G37*$J37*$CO$10)</f>
        <v>0</v>
      </c>
      <c r="CP37" s="90"/>
      <c r="CQ37" s="89">
        <f>(CP37*$D37*$E37*$G37*$J37*$CQ$10)</f>
        <v>0</v>
      </c>
      <c r="CR37" s="90"/>
      <c r="CS37" s="89">
        <f>(CR37*$D37*$E37*$G37*$J37*$CS$10)</f>
        <v>0</v>
      </c>
      <c r="CT37" s="90"/>
      <c r="CU37" s="89">
        <f>(CT37*$D37*$E37*$G37*$J37*$CU$10)</f>
        <v>0</v>
      </c>
      <c r="CV37" s="90"/>
      <c r="CW37" s="89">
        <f>(CV37*$D37*$E37*$G37*$K37*$CW$10)</f>
        <v>0</v>
      </c>
      <c r="CX37" s="104"/>
      <c r="CY37" s="89">
        <f>(CX37*$D37*$E37*$G37*$K37*$CY$10)</f>
        <v>0</v>
      </c>
      <c r="CZ37" s="90"/>
      <c r="DA37" s="89">
        <f>(CZ37*$D37*$E37*$G37*$J37*$DA$10)</f>
        <v>0</v>
      </c>
      <c r="DB37" s="90"/>
      <c r="DC37" s="95">
        <f>(DB37*$D37*$E37*$G37*$K37*$DC$10)</f>
        <v>0</v>
      </c>
      <c r="DD37" s="90"/>
      <c r="DE37" s="89">
        <f>(DD37*$D37*$E37*$G37*$K37*$DE$10)</f>
        <v>0</v>
      </c>
      <c r="DF37" s="105"/>
      <c r="DG37" s="89">
        <f>(DF37*$D37*$E37*$G37*$K37*$DG$10)</f>
        <v>0</v>
      </c>
      <c r="DH37" s="90"/>
      <c r="DI37" s="89">
        <f>(DH37*$D37*$E37*$G37*$K37*$DI$10)</f>
        <v>0</v>
      </c>
      <c r="DJ37" s="90"/>
      <c r="DK37" s="89">
        <f>(DJ37*$D37*$E37*$G37*$L37*$DK$10)</f>
        <v>0</v>
      </c>
      <c r="DL37" s="90"/>
      <c r="DM37" s="97">
        <f>(DL37*$D37*$E37*$G37*$M37*$DM$10)</f>
        <v>0</v>
      </c>
      <c r="DN37" s="99">
        <f t="shared" si="62"/>
        <v>121</v>
      </c>
      <c r="DO37" s="97">
        <f t="shared" si="62"/>
        <v>18357729.124000005</v>
      </c>
    </row>
    <row r="38" spans="1:119" ht="15.75" customHeight="1" x14ac:dyDescent="0.25">
      <c r="A38" s="100">
        <v>5</v>
      </c>
      <c r="B38" s="179"/>
      <c r="C38" s="178" t="s">
        <v>165</v>
      </c>
      <c r="D38" s="83">
        <v>22900</v>
      </c>
      <c r="E38" s="180">
        <v>1.8</v>
      </c>
      <c r="F38" s="180"/>
      <c r="G38" s="85">
        <v>1</v>
      </c>
      <c r="H38" s="86"/>
      <c r="I38" s="86"/>
      <c r="J38" s="83">
        <v>1.4</v>
      </c>
      <c r="K38" s="83">
        <v>1.68</v>
      </c>
      <c r="L38" s="83">
        <v>2.23</v>
      </c>
      <c r="M38" s="87">
        <v>2.57</v>
      </c>
      <c r="N38" s="110">
        <f>SUM(N39:N43)</f>
        <v>61</v>
      </c>
      <c r="O38" s="110">
        <f t="shared" ref="O38:BZ38" si="64">SUM(O39:O43)</f>
        <v>7312052.4399999995</v>
      </c>
      <c r="P38" s="110">
        <f t="shared" si="64"/>
        <v>0</v>
      </c>
      <c r="Q38" s="110">
        <f t="shared" si="64"/>
        <v>0</v>
      </c>
      <c r="R38" s="110">
        <f t="shared" si="64"/>
        <v>83</v>
      </c>
      <c r="S38" s="110">
        <f t="shared" si="64"/>
        <v>12254229.680000002</v>
      </c>
      <c r="T38" s="110">
        <f t="shared" si="64"/>
        <v>0</v>
      </c>
      <c r="U38" s="110">
        <f t="shared" si="64"/>
        <v>0</v>
      </c>
      <c r="V38" s="110">
        <f t="shared" si="64"/>
        <v>0</v>
      </c>
      <c r="W38" s="110">
        <f t="shared" si="64"/>
        <v>0</v>
      </c>
      <c r="X38" s="110">
        <f t="shared" si="64"/>
        <v>0</v>
      </c>
      <c r="Y38" s="110">
        <f t="shared" si="64"/>
        <v>0</v>
      </c>
      <c r="Z38" s="110">
        <f t="shared" si="64"/>
        <v>0</v>
      </c>
      <c r="AA38" s="110">
        <f t="shared" si="64"/>
        <v>0</v>
      </c>
      <c r="AB38" s="110">
        <f t="shared" si="64"/>
        <v>0</v>
      </c>
      <c r="AC38" s="110">
        <f t="shared" si="64"/>
        <v>0</v>
      </c>
      <c r="AD38" s="110">
        <f t="shared" si="64"/>
        <v>123</v>
      </c>
      <c r="AE38" s="110">
        <f t="shared" si="64"/>
        <v>5137198.2200000007</v>
      </c>
      <c r="AF38" s="110">
        <f t="shared" si="64"/>
        <v>0</v>
      </c>
      <c r="AG38" s="110">
        <f t="shared" si="64"/>
        <v>0</v>
      </c>
      <c r="AH38" s="110">
        <f t="shared" si="64"/>
        <v>0</v>
      </c>
      <c r="AI38" s="110">
        <f t="shared" si="64"/>
        <v>0</v>
      </c>
      <c r="AJ38" s="110">
        <f t="shared" si="64"/>
        <v>91</v>
      </c>
      <c r="AK38" s="110">
        <f t="shared" si="64"/>
        <v>3386946.64</v>
      </c>
      <c r="AL38" s="110">
        <f t="shared" si="64"/>
        <v>0</v>
      </c>
      <c r="AM38" s="110">
        <f t="shared" si="64"/>
        <v>0</v>
      </c>
      <c r="AN38" s="110">
        <f t="shared" si="64"/>
        <v>11</v>
      </c>
      <c r="AO38" s="110">
        <f t="shared" si="64"/>
        <v>437580.52799999999</v>
      </c>
      <c r="AP38" s="110">
        <v>0</v>
      </c>
      <c r="AQ38" s="110">
        <f t="shared" si="64"/>
        <v>0</v>
      </c>
      <c r="AR38" s="110">
        <f t="shared" si="64"/>
        <v>0</v>
      </c>
      <c r="AS38" s="110">
        <f t="shared" si="64"/>
        <v>0</v>
      </c>
      <c r="AT38" s="110">
        <f t="shared" si="64"/>
        <v>163</v>
      </c>
      <c r="AU38" s="110">
        <f t="shared" si="64"/>
        <v>6306073.7599999998</v>
      </c>
      <c r="AV38" s="110">
        <f t="shared" si="64"/>
        <v>0</v>
      </c>
      <c r="AW38" s="110">
        <f t="shared" si="64"/>
        <v>0</v>
      </c>
      <c r="AX38" s="110">
        <f t="shared" si="64"/>
        <v>0</v>
      </c>
      <c r="AY38" s="110">
        <f t="shared" si="64"/>
        <v>0</v>
      </c>
      <c r="AZ38" s="110">
        <f t="shared" si="64"/>
        <v>0</v>
      </c>
      <c r="BA38" s="110">
        <f t="shared" si="64"/>
        <v>0</v>
      </c>
      <c r="BB38" s="110">
        <f t="shared" si="64"/>
        <v>11</v>
      </c>
      <c r="BC38" s="110">
        <f t="shared" si="64"/>
        <v>364650.44</v>
      </c>
      <c r="BD38" s="110">
        <f t="shared" si="64"/>
        <v>12</v>
      </c>
      <c r="BE38" s="110">
        <f t="shared" si="64"/>
        <v>397800.48</v>
      </c>
      <c r="BF38" s="110">
        <f t="shared" si="64"/>
        <v>52</v>
      </c>
      <c r="BG38" s="110">
        <f t="shared" si="64"/>
        <v>2976193.92</v>
      </c>
      <c r="BH38" s="110">
        <f t="shared" si="64"/>
        <v>119</v>
      </c>
      <c r="BI38" s="110">
        <f t="shared" si="64"/>
        <v>5416472.8799999999</v>
      </c>
      <c r="BJ38" s="110">
        <f t="shared" si="64"/>
        <v>68</v>
      </c>
      <c r="BK38" s="110">
        <f t="shared" si="64"/>
        <v>5017575.9479999999</v>
      </c>
      <c r="BL38" s="110">
        <f t="shared" si="64"/>
        <v>0</v>
      </c>
      <c r="BM38" s="110">
        <f t="shared" si="64"/>
        <v>0</v>
      </c>
      <c r="BN38" s="110">
        <f t="shared" si="64"/>
        <v>53</v>
      </c>
      <c r="BO38" s="110">
        <f t="shared" si="64"/>
        <v>2880667.9440000001</v>
      </c>
      <c r="BP38" s="110">
        <f t="shared" si="64"/>
        <v>8</v>
      </c>
      <c r="BQ38" s="110">
        <f t="shared" si="64"/>
        <v>457816.79999999993</v>
      </c>
      <c r="BR38" s="110">
        <f t="shared" si="64"/>
        <v>12</v>
      </c>
      <c r="BS38" s="110">
        <f t="shared" si="64"/>
        <v>963723.6</v>
      </c>
      <c r="BT38" s="110">
        <f t="shared" si="64"/>
        <v>4</v>
      </c>
      <c r="BU38" s="110">
        <f t="shared" si="64"/>
        <v>253453.53599999999</v>
      </c>
      <c r="BV38" s="110">
        <f t="shared" si="64"/>
        <v>24</v>
      </c>
      <c r="BW38" s="110">
        <f t="shared" si="64"/>
        <v>2283313.2000000002</v>
      </c>
      <c r="BX38" s="110">
        <f t="shared" si="64"/>
        <v>36</v>
      </c>
      <c r="BY38" s="110">
        <f t="shared" si="64"/>
        <v>1986694.08</v>
      </c>
      <c r="BZ38" s="110">
        <f t="shared" si="64"/>
        <v>18</v>
      </c>
      <c r="CA38" s="110">
        <f t="shared" ref="CA38:DO38" si="65">SUM(CA39:CA43)</f>
        <v>787906.55999999994</v>
      </c>
      <c r="CB38" s="110">
        <f t="shared" si="65"/>
        <v>0</v>
      </c>
      <c r="CC38" s="110">
        <f t="shared" si="65"/>
        <v>0</v>
      </c>
      <c r="CD38" s="110">
        <f t="shared" si="65"/>
        <v>5</v>
      </c>
      <c r="CE38" s="110">
        <f t="shared" si="65"/>
        <v>428212.5959999999</v>
      </c>
      <c r="CF38" s="110">
        <f t="shared" si="65"/>
        <v>0</v>
      </c>
      <c r="CG38" s="110">
        <f t="shared" si="65"/>
        <v>0</v>
      </c>
      <c r="CH38" s="110">
        <f t="shared" si="65"/>
        <v>0</v>
      </c>
      <c r="CI38" s="110">
        <f t="shared" si="65"/>
        <v>0</v>
      </c>
      <c r="CJ38" s="110">
        <f t="shared" si="65"/>
        <v>0</v>
      </c>
      <c r="CK38" s="110">
        <f t="shared" si="65"/>
        <v>0</v>
      </c>
      <c r="CL38" s="110">
        <f t="shared" si="65"/>
        <v>5</v>
      </c>
      <c r="CM38" s="110">
        <f t="shared" si="65"/>
        <v>105477.4</v>
      </c>
      <c r="CN38" s="110">
        <f t="shared" si="65"/>
        <v>0</v>
      </c>
      <c r="CO38" s="110">
        <f t="shared" si="65"/>
        <v>0</v>
      </c>
      <c r="CP38" s="110">
        <f t="shared" si="65"/>
        <v>3</v>
      </c>
      <c r="CQ38" s="110">
        <f t="shared" si="65"/>
        <v>63286.439999999981</v>
      </c>
      <c r="CR38" s="110">
        <f t="shared" si="65"/>
        <v>4</v>
      </c>
      <c r="CS38" s="110">
        <f t="shared" si="65"/>
        <v>136216.52799999999</v>
      </c>
      <c r="CT38" s="110">
        <f t="shared" si="65"/>
        <v>32</v>
      </c>
      <c r="CU38" s="110">
        <f t="shared" si="65"/>
        <v>2081649.3879999998</v>
      </c>
      <c r="CV38" s="110">
        <f t="shared" si="65"/>
        <v>15</v>
      </c>
      <c r="CW38" s="110">
        <f t="shared" si="65"/>
        <v>542455.19999999995</v>
      </c>
      <c r="CX38" s="110">
        <f t="shared" si="65"/>
        <v>16</v>
      </c>
      <c r="CY38" s="110">
        <f t="shared" si="65"/>
        <v>767285.56799999997</v>
      </c>
      <c r="CZ38" s="110">
        <f t="shared" si="65"/>
        <v>0</v>
      </c>
      <c r="DA38" s="110">
        <f t="shared" si="65"/>
        <v>0</v>
      </c>
      <c r="DB38" s="110">
        <f t="shared" si="65"/>
        <v>0</v>
      </c>
      <c r="DC38" s="113">
        <f t="shared" si="65"/>
        <v>0</v>
      </c>
      <c r="DD38" s="110">
        <f t="shared" si="65"/>
        <v>13</v>
      </c>
      <c r="DE38" s="110">
        <f t="shared" si="65"/>
        <v>470127.83999999997</v>
      </c>
      <c r="DF38" s="114">
        <f t="shared" si="65"/>
        <v>0</v>
      </c>
      <c r="DG38" s="110">
        <f t="shared" si="65"/>
        <v>0</v>
      </c>
      <c r="DH38" s="110">
        <f t="shared" si="65"/>
        <v>29</v>
      </c>
      <c r="DI38" s="110">
        <f t="shared" si="65"/>
        <v>1185083.7935999997</v>
      </c>
      <c r="DJ38" s="110">
        <v>0</v>
      </c>
      <c r="DK38" s="110">
        <f t="shared" si="65"/>
        <v>0</v>
      </c>
      <c r="DL38" s="110">
        <f t="shared" si="65"/>
        <v>12</v>
      </c>
      <c r="DM38" s="110">
        <f t="shared" si="65"/>
        <v>796634.20799999975</v>
      </c>
      <c r="DN38" s="110">
        <f t="shared" si="65"/>
        <v>1083</v>
      </c>
      <c r="DO38" s="110">
        <f t="shared" si="65"/>
        <v>65196779.617600001</v>
      </c>
    </row>
    <row r="39" spans="1:119" ht="15.75" customHeight="1" x14ac:dyDescent="0.25">
      <c r="A39" s="100"/>
      <c r="B39" s="101">
        <v>23</v>
      </c>
      <c r="C39" s="82" t="s">
        <v>166</v>
      </c>
      <c r="D39" s="83">
        <v>22900</v>
      </c>
      <c r="E39" s="102">
        <v>0.94</v>
      </c>
      <c r="F39" s="102"/>
      <c r="G39" s="85">
        <v>1</v>
      </c>
      <c r="H39" s="86"/>
      <c r="I39" s="86"/>
      <c r="J39" s="83">
        <v>1.4</v>
      </c>
      <c r="K39" s="83">
        <v>1.68</v>
      </c>
      <c r="L39" s="83">
        <v>2.23</v>
      </c>
      <c r="M39" s="87">
        <v>2.57</v>
      </c>
      <c r="N39" s="90">
        <v>10</v>
      </c>
      <c r="O39" s="89">
        <f t="shared" si="55"/>
        <v>331500.40000000002</v>
      </c>
      <c r="P39" s="90"/>
      <c r="Q39" s="90">
        <f>(P39*$D39*$E39*$G39*$J39*$Q$10)</f>
        <v>0</v>
      </c>
      <c r="R39" s="90">
        <v>10</v>
      </c>
      <c r="S39" s="89">
        <f>(R39*$D39*$E39*$G39*$J39*$S$10)</f>
        <v>331500.40000000002</v>
      </c>
      <c r="T39" s="90"/>
      <c r="U39" s="89">
        <f t="shared" ref="U39:U43" si="66">(T39/12*7*$D39*$E39*$G39*$J39*$U$10)+(T39/12*5*$D39*$E39*$G39*$J39*$U$11)</f>
        <v>0</v>
      </c>
      <c r="V39" s="90">
        <v>0</v>
      </c>
      <c r="W39" s="89">
        <f>(V39*$D39*$E39*$G39*$J39*$W$10)</f>
        <v>0</v>
      </c>
      <c r="X39" s="90">
        <v>0</v>
      </c>
      <c r="Y39" s="89">
        <f>(X39*$D39*$E39*$G39*$J39*$Y$10)</f>
        <v>0</v>
      </c>
      <c r="Z39" s="90"/>
      <c r="AA39" s="89">
        <f>(Z39*$D39*$E39*$G39*$J39*$AA$10)</f>
        <v>0</v>
      </c>
      <c r="AB39" s="90">
        <v>0</v>
      </c>
      <c r="AC39" s="89">
        <f>(AB39*$D39*$E39*$G39*$J39*$AC$10)</f>
        <v>0</v>
      </c>
      <c r="AD39" s="90">
        <v>110</v>
      </c>
      <c r="AE39" s="89">
        <f>(AD39*$D39*$E39*$G39*$J39*$AE$10)</f>
        <v>3646504.4000000004</v>
      </c>
      <c r="AF39" s="90">
        <v>0</v>
      </c>
      <c r="AG39" s="89">
        <f>(AF39*$D39*$E39*$G39*$J39*$AG$10)</f>
        <v>0</v>
      </c>
      <c r="AH39" s="92"/>
      <c r="AI39" s="89">
        <f>(AH39*$D39*$E39*$G39*$J39*$AI$10)</f>
        <v>0</v>
      </c>
      <c r="AJ39" s="90">
        <v>21</v>
      </c>
      <c r="AK39" s="89">
        <f>(AJ39*$D39*$E39*$G39*$J39*$AK$10)</f>
        <v>696150.84</v>
      </c>
      <c r="AL39" s="104">
        <v>0</v>
      </c>
      <c r="AM39" s="89">
        <f>(AL39*$D39*$E39*$G39*$K39*$AM$10)</f>
        <v>0</v>
      </c>
      <c r="AN39" s="90">
        <v>11</v>
      </c>
      <c r="AO39" s="95">
        <f>(AN39*$D39*$E39*$G39*$K39*$AO$10)</f>
        <v>437580.52799999999</v>
      </c>
      <c r="AP39" s="90"/>
      <c r="AQ39" s="89">
        <f>(AP39*$D39*$E39*$G39*$J39*$AQ$10)</f>
        <v>0</v>
      </c>
      <c r="AR39" s="90">
        <v>0</v>
      </c>
      <c r="AS39" s="90">
        <f>(AR39*$D39*$E39*$G39*$J39*$AS$10)</f>
        <v>0</v>
      </c>
      <c r="AT39" s="90">
        <f>132+25</f>
        <v>157</v>
      </c>
      <c r="AU39" s="90">
        <f>(AT39*$D39*$E39*$G39*$J39*$AU$10)</f>
        <v>5441127.0199999996</v>
      </c>
      <c r="AV39" s="90">
        <v>0</v>
      </c>
      <c r="AW39" s="89">
        <f>(AV39*$D39*$E39*$G39*$J39*$AW$10)</f>
        <v>0</v>
      </c>
      <c r="AX39" s="90">
        <v>0</v>
      </c>
      <c r="AY39" s="89">
        <f>(AX39*$D39*$E39*$G39*$J39*$AY$10)</f>
        <v>0</v>
      </c>
      <c r="AZ39" s="90">
        <v>0</v>
      </c>
      <c r="BA39" s="89">
        <f>(AZ39*$D39*$E39*$G39*$J39*$BA$10)</f>
        <v>0</v>
      </c>
      <c r="BB39" s="90">
        <v>11</v>
      </c>
      <c r="BC39" s="89">
        <f>(BB39*$D39*$E39*$G39*$J39*$BC$10)</f>
        <v>364650.44</v>
      </c>
      <c r="BD39" s="90">
        <v>12</v>
      </c>
      <c r="BE39" s="89">
        <f>(BD39*$D39*$E39*$G39*$J39*$BE$10)</f>
        <v>397800.48</v>
      </c>
      <c r="BF39" s="90">
        <v>44</v>
      </c>
      <c r="BG39" s="89">
        <f>(BF39*$D39*$E39*$G39*$K39*$BG$10)</f>
        <v>1591201.92</v>
      </c>
      <c r="BH39" s="90">
        <v>108</v>
      </c>
      <c r="BI39" s="89">
        <f>(BH39*$D39*$E39*$G39*$K39*$BI$10)</f>
        <v>3905677.44</v>
      </c>
      <c r="BJ39" s="90">
        <v>50</v>
      </c>
      <c r="BK39" s="89">
        <f>(BJ39*$D39*$E39*$G39*$K39*$BK$10)</f>
        <v>2079411.5999999999</v>
      </c>
      <c r="BL39" s="90">
        <v>0</v>
      </c>
      <c r="BM39" s="89">
        <f>(BL39*$D39*$E39*$G39*$K39*$BM$10)</f>
        <v>0</v>
      </c>
      <c r="BN39" s="90">
        <v>45</v>
      </c>
      <c r="BO39" s="89">
        <f>(BN39*$D39*$E39*$G39*$K39*$BO$10)</f>
        <v>1790102.16</v>
      </c>
      <c r="BP39" s="90">
        <v>7</v>
      </c>
      <c r="BQ39" s="89">
        <f>(BP39*$D39*$E39*$G39*$K39*$BQ$10)</f>
        <v>253145.75999999998</v>
      </c>
      <c r="BR39" s="90">
        <v>10</v>
      </c>
      <c r="BS39" s="89">
        <f>(BR39*$D39*$E39*$G39*$K39*$BS$10)</f>
        <v>452046</v>
      </c>
      <c r="BT39" s="90">
        <v>3</v>
      </c>
      <c r="BU39" s="89">
        <f>(BT39*$D39*$E39*$G39*$K39*$BU$10)</f>
        <v>97641.935999999987</v>
      </c>
      <c r="BV39" s="90">
        <v>17</v>
      </c>
      <c r="BW39" s="89">
        <f>(BV39*$D39*$E39*$G39*$K39*$BW$10)</f>
        <v>768478.2</v>
      </c>
      <c r="BX39" s="90">
        <v>31</v>
      </c>
      <c r="BY39" s="89">
        <f>(BX39*$D39*$E39*$G39*$K39*$BY$10)</f>
        <v>1121074.08</v>
      </c>
      <c r="BZ39" s="90">
        <v>17</v>
      </c>
      <c r="CA39" s="97">
        <f>(BZ39*$D39*$E39*$G39*$K39*$CA$10)</f>
        <v>614782.55999999994</v>
      </c>
      <c r="CB39" s="90">
        <v>0</v>
      </c>
      <c r="CC39" s="89">
        <f>(CB39*$D39*$E39*$G39*$J39*$CC$10)</f>
        <v>0</v>
      </c>
      <c r="CD39" s="90">
        <v>3</v>
      </c>
      <c r="CE39" s="89">
        <f>(CD39*$D39*$E39*$G39*$J39*$CE$10)</f>
        <v>102162.39599999996</v>
      </c>
      <c r="CF39" s="90">
        <v>0</v>
      </c>
      <c r="CG39" s="89">
        <f>(CF39*$D39*$E39*$G39*$J39*$CG$10)</f>
        <v>0</v>
      </c>
      <c r="CH39" s="90"/>
      <c r="CI39" s="90">
        <f>(CH39*$D39*$E39*$G39*$J39*$CI$10)</f>
        <v>0</v>
      </c>
      <c r="CJ39" s="90"/>
      <c r="CK39" s="89">
        <f>(CJ39*$D39*$E39*$G39*$K39*$CK$10)</f>
        <v>0</v>
      </c>
      <c r="CL39" s="90">
        <v>5</v>
      </c>
      <c r="CM39" s="89">
        <f>(CL39*$D39*$E39*$G39*$J39*$CM$10)</f>
        <v>105477.4</v>
      </c>
      <c r="CN39" s="90"/>
      <c r="CO39" s="89">
        <f>(CN39*$D39*$E39*$G39*$J39*$CO$10)</f>
        <v>0</v>
      </c>
      <c r="CP39" s="90">
        <v>3</v>
      </c>
      <c r="CQ39" s="89">
        <f>(CP39*$D39*$E39*$G39*$J39*$CQ$10)</f>
        <v>63286.439999999981</v>
      </c>
      <c r="CR39" s="90">
        <v>4</v>
      </c>
      <c r="CS39" s="89">
        <f>(CR39*$D39*$E39*$G39*$J39*$CS$10)</f>
        <v>136216.52799999999</v>
      </c>
      <c r="CT39" s="90">
        <v>25</v>
      </c>
      <c r="CU39" s="89">
        <f>(CT39*$D39*$E39*$G39*$J39*$CU$10)</f>
        <v>851353.29999999993</v>
      </c>
      <c r="CV39" s="90">
        <v>15</v>
      </c>
      <c r="CW39" s="89">
        <f>(CV39*$D39*$E39*$G39*$K39*$CW$10)</f>
        <v>542455.19999999995</v>
      </c>
      <c r="CX39" s="104">
        <v>14</v>
      </c>
      <c r="CY39" s="89">
        <f>(CX39*$D39*$E39*$G39*$K39*$CY$10)</f>
        <v>455662.36799999996</v>
      </c>
      <c r="CZ39" s="90"/>
      <c r="DA39" s="89">
        <f>(CZ39*$D39*$E39*$G39*$J39*$DA$10)</f>
        <v>0</v>
      </c>
      <c r="DB39" s="90"/>
      <c r="DC39" s="95">
        <f>(DB39*$D39*$E39*$G39*$K39*$DC$10)</f>
        <v>0</v>
      </c>
      <c r="DD39" s="90">
        <v>13</v>
      </c>
      <c r="DE39" s="89">
        <f>(DD39*$D39*$E39*$G39*$K39*$DE$10)</f>
        <v>470127.83999999997</v>
      </c>
      <c r="DF39" s="105"/>
      <c r="DG39" s="89">
        <f>(DF39*$D39*$E39*$G39*$K39*$DG$10)</f>
        <v>0</v>
      </c>
      <c r="DH39" s="90">
        <v>29</v>
      </c>
      <c r="DI39" s="89">
        <f>(DH39*$D39*$E39*$G39*$K39*$DI$10)</f>
        <v>1185083.7935999997</v>
      </c>
      <c r="DJ39" s="90"/>
      <c r="DK39" s="89">
        <f>(DJ39*$D39*$E39*$G39*$L39*$DK$10)</f>
        <v>0</v>
      </c>
      <c r="DL39" s="90">
        <v>12</v>
      </c>
      <c r="DM39" s="97">
        <f>(DL39*$D39*$E39*$G39*$M39*$DM$10)</f>
        <v>796634.20799999975</v>
      </c>
      <c r="DN39" s="99">
        <f t="shared" ref="DN39:DO43" si="67">SUM(N39,P39,R39,T39,V39,X39,Z39,AB39,AD39,AF39,AH39,AJ39,AL39,AP39,AR39,CF39,AT39,AV39,AX39,AZ39,BB39,CJ39,BD39,BF39,BH39,BL39,AN39,BN39,BP39,BR39,BT39,BV39,BX39,BZ39,CB39,CD39,CH39,CL39,CN39,CP39,CR39,CT39,CV39,CX39,BJ39,CZ39,DB39,DD39,DF39,DH39,DJ39,DL39)</f>
        <v>797</v>
      </c>
      <c r="DO39" s="97">
        <f t="shared" si="67"/>
        <v>29028835.637600005</v>
      </c>
    </row>
    <row r="40" spans="1:119" ht="15.75" customHeight="1" x14ac:dyDescent="0.25">
      <c r="A40" s="100"/>
      <c r="B40" s="101">
        <v>24</v>
      </c>
      <c r="C40" s="82" t="s">
        <v>167</v>
      </c>
      <c r="D40" s="83">
        <v>22900</v>
      </c>
      <c r="E40" s="102">
        <v>5.32</v>
      </c>
      <c r="F40" s="102"/>
      <c r="G40" s="85">
        <v>1</v>
      </c>
      <c r="H40" s="86"/>
      <c r="I40" s="86"/>
      <c r="J40" s="83">
        <v>1.4</v>
      </c>
      <c r="K40" s="83">
        <v>1.68</v>
      </c>
      <c r="L40" s="83">
        <v>2.23</v>
      </c>
      <c r="M40" s="87">
        <v>2.57</v>
      </c>
      <c r="N40" s="90">
        <v>3</v>
      </c>
      <c r="O40" s="89">
        <f t="shared" si="55"/>
        <v>562845.36</v>
      </c>
      <c r="P40" s="90"/>
      <c r="Q40" s="90">
        <f>(P40*$D40*$E40*$G40*$J40*$Q$10)</f>
        <v>0</v>
      </c>
      <c r="R40" s="90">
        <v>20</v>
      </c>
      <c r="S40" s="89">
        <f>(R40*$D40*$E40*$G40*$J40*$S$10)</f>
        <v>3752302.4000000004</v>
      </c>
      <c r="T40" s="90"/>
      <c r="U40" s="89">
        <f t="shared" si="66"/>
        <v>0</v>
      </c>
      <c r="V40" s="90"/>
      <c r="W40" s="89">
        <f>(V40*$D40*$E40*$G40*$J40*$W$10)</f>
        <v>0</v>
      </c>
      <c r="X40" s="90"/>
      <c r="Y40" s="89">
        <f>(X40*$D40*$E40*$G40*$J40*$Y$10)</f>
        <v>0</v>
      </c>
      <c r="Z40" s="90"/>
      <c r="AA40" s="89">
        <f>(Z40*$D40*$E40*$G40*$J40*$AA$10)</f>
        <v>0</v>
      </c>
      <c r="AB40" s="90"/>
      <c r="AC40" s="89">
        <f>(AB40*$D40*$E40*$G40*$J40*$AC$10)</f>
        <v>0</v>
      </c>
      <c r="AD40" s="90">
        <v>1</v>
      </c>
      <c r="AE40" s="89">
        <f>(AD40*$D40*$E40*$G40*$J40*$AE$10)</f>
        <v>187615.12</v>
      </c>
      <c r="AF40" s="90"/>
      <c r="AG40" s="89">
        <f>(AF40*$D40*$E40*$G40*$J40*$AG$10)</f>
        <v>0</v>
      </c>
      <c r="AH40" s="92"/>
      <c r="AI40" s="89">
        <f>(AH40*$D40*$E40*$G40*$J40*$AI$10)</f>
        <v>0</v>
      </c>
      <c r="AJ40" s="90"/>
      <c r="AK40" s="89">
        <f>(AJ40*$D40*$E40*$G40*$J40*$AK$10)</f>
        <v>0</v>
      </c>
      <c r="AL40" s="104">
        <v>0</v>
      </c>
      <c r="AM40" s="89">
        <f>(AL40*$D40*$E40*$G40*$K40*$AM$10)</f>
        <v>0</v>
      </c>
      <c r="AN40" s="90"/>
      <c r="AO40" s="95">
        <f>(AN40*$D40*$E40*$G40*$K40*$AO$10)</f>
        <v>0</v>
      </c>
      <c r="AP40" s="90"/>
      <c r="AQ40" s="89">
        <f>(AP40*$D40*$E40*$G40*$J40*$AQ$10)</f>
        <v>0</v>
      </c>
      <c r="AR40" s="90"/>
      <c r="AS40" s="90">
        <f>(AR40*$D40*$E40*$G40*$J40*$AS$10)</f>
        <v>0</v>
      </c>
      <c r="AT40" s="90">
        <v>4</v>
      </c>
      <c r="AU40" s="90">
        <f>(AT40*$D40*$E40*$G40*$J40*$AU$10)</f>
        <v>784572.31999999983</v>
      </c>
      <c r="AV40" s="90"/>
      <c r="AW40" s="89">
        <f>(AV40*$D40*$E40*$G40*$J40*$AW$10)</f>
        <v>0</v>
      </c>
      <c r="AX40" s="90"/>
      <c r="AY40" s="89">
        <f>(AX40*$D40*$E40*$G40*$J40*$AY$10)</f>
        <v>0</v>
      </c>
      <c r="AZ40" s="90"/>
      <c r="BA40" s="89">
        <f>(AZ40*$D40*$E40*$G40*$J40*$BA$10)</f>
        <v>0</v>
      </c>
      <c r="BB40" s="90"/>
      <c r="BC40" s="89">
        <f>(BB40*$D40*$E40*$G40*$J40*$BC$10)</f>
        <v>0</v>
      </c>
      <c r="BD40" s="90"/>
      <c r="BE40" s="89">
        <f>(BD40*$D40*$E40*$G40*$J40*$BE$10)</f>
        <v>0</v>
      </c>
      <c r="BF40" s="90"/>
      <c r="BG40" s="89">
        <f>(BF40*$D40*$E40*$G40*$K40*$BG$10)</f>
        <v>0</v>
      </c>
      <c r="BH40" s="90"/>
      <c r="BI40" s="89">
        <f>(BH40*$D40*$E40*$G40*$K40*$BI$10)</f>
        <v>0</v>
      </c>
      <c r="BJ40" s="90">
        <v>3</v>
      </c>
      <c r="BK40" s="89">
        <f>(BJ40*$D40*$E40*$G40*$K40*$BK$10)</f>
        <v>706115.08799999999</v>
      </c>
      <c r="BL40" s="90"/>
      <c r="BM40" s="89">
        <f>(BL40*$D40*$E40*$G40*$K40*$BM$10)</f>
        <v>0</v>
      </c>
      <c r="BN40" s="90"/>
      <c r="BO40" s="89">
        <f>(BN40*$D40*$E40*$G40*$K40*$BO$10)</f>
        <v>0</v>
      </c>
      <c r="BP40" s="90">
        <v>1</v>
      </c>
      <c r="BQ40" s="89">
        <f>(BP40*$D40*$E40*$G40*$K40*$BQ$10)</f>
        <v>204671.03999999998</v>
      </c>
      <c r="BR40" s="90">
        <v>2</v>
      </c>
      <c r="BS40" s="89">
        <f>(BR40*$D40*$E40*$G40*$K40*$BS$10)</f>
        <v>511677.6</v>
      </c>
      <c r="BT40" s="90"/>
      <c r="BU40" s="89">
        <f>(BT40*$D40*$E40*$G40*$K40*$BU$10)</f>
        <v>0</v>
      </c>
      <c r="BV40" s="90"/>
      <c r="BW40" s="89">
        <f>(BV40*$D40*$E40*$G40*$K40*$BW$10)</f>
        <v>0</v>
      </c>
      <c r="BX40" s="90"/>
      <c r="BY40" s="89">
        <f>(BX40*$D40*$E40*$G40*$K40*$BY$10)</f>
        <v>0</v>
      </c>
      <c r="BZ40" s="90"/>
      <c r="CA40" s="97">
        <f>(BZ40*$D40*$E40*$G40*$K40*$CA$10)</f>
        <v>0</v>
      </c>
      <c r="CB40" s="90"/>
      <c r="CC40" s="89">
        <f>(CB40*$D40*$E40*$G40*$J40*$CC$10)</f>
        <v>0</v>
      </c>
      <c r="CD40" s="90"/>
      <c r="CE40" s="89">
        <f>(CD40*$D40*$E40*$G40*$J40*$CE$10)</f>
        <v>0</v>
      </c>
      <c r="CF40" s="90"/>
      <c r="CG40" s="89">
        <f>(CF40*$D40*$E40*$G40*$J40*$CG$10)</f>
        <v>0</v>
      </c>
      <c r="CH40" s="90"/>
      <c r="CI40" s="90">
        <f>(CH40*$D40*$E40*$G40*$J40*$CI$10)</f>
        <v>0</v>
      </c>
      <c r="CJ40" s="90"/>
      <c r="CK40" s="89">
        <f>(CJ40*$D40*$E40*$G40*$K40*$CK$10)</f>
        <v>0</v>
      </c>
      <c r="CL40" s="90"/>
      <c r="CM40" s="89">
        <f>(CL40*$D40*$E40*$G40*$J40*$CM$10)</f>
        <v>0</v>
      </c>
      <c r="CN40" s="90"/>
      <c r="CO40" s="89">
        <f>(CN40*$D40*$E40*$G40*$J40*$CO$10)</f>
        <v>0</v>
      </c>
      <c r="CP40" s="90"/>
      <c r="CQ40" s="89">
        <f>(CP40*$D40*$E40*$G40*$J40*$CQ$10)</f>
        <v>0</v>
      </c>
      <c r="CR40" s="90"/>
      <c r="CS40" s="89">
        <f>(CR40*$D40*$E40*$G40*$J40*$CS$10)</f>
        <v>0</v>
      </c>
      <c r="CT40" s="90">
        <v>3</v>
      </c>
      <c r="CU40" s="89">
        <f>(CT40*$D40*$E40*$G40*$J40*$CU$10)</f>
        <v>578195.68799999997</v>
      </c>
      <c r="CV40" s="90"/>
      <c r="CW40" s="89">
        <f>(CV40*$D40*$E40*$G40*$K40*$CW$10)</f>
        <v>0</v>
      </c>
      <c r="CX40" s="104">
        <v>0</v>
      </c>
      <c r="CY40" s="89">
        <f>(CX40*$D40*$E40*$G40*$K40*$CY$10)</f>
        <v>0</v>
      </c>
      <c r="CZ40" s="90"/>
      <c r="DA40" s="89">
        <f>(CZ40*$D40*$E40*$G40*$J40*$DA$10)</f>
        <v>0</v>
      </c>
      <c r="DB40" s="90"/>
      <c r="DC40" s="95">
        <f>(DB40*$D40*$E40*$G40*$K40*$DC$10)</f>
        <v>0</v>
      </c>
      <c r="DD40" s="90"/>
      <c r="DE40" s="89">
        <f>(DD40*$D40*$E40*$G40*$K40*$DE$10)</f>
        <v>0</v>
      </c>
      <c r="DF40" s="105"/>
      <c r="DG40" s="89">
        <f>(DF40*$D40*$E40*$G40*$K40*$DG$10)</f>
        <v>0</v>
      </c>
      <c r="DH40" s="90"/>
      <c r="DI40" s="89">
        <f>(DH40*$D40*$E40*$G40*$K40*$DI$10)</f>
        <v>0</v>
      </c>
      <c r="DJ40" s="90"/>
      <c r="DK40" s="89">
        <f>(DJ40*$D40*$E40*$G40*$L40*$DK$10)</f>
        <v>0</v>
      </c>
      <c r="DL40" s="90"/>
      <c r="DM40" s="97">
        <f>(DL40*$D40*$E40*$G40*$M40*$DM$10)</f>
        <v>0</v>
      </c>
      <c r="DN40" s="99">
        <f t="shared" si="67"/>
        <v>37</v>
      </c>
      <c r="DO40" s="97">
        <f t="shared" si="67"/>
        <v>7287994.6160000004</v>
      </c>
    </row>
    <row r="41" spans="1:119" ht="15.75" customHeight="1" x14ac:dyDescent="0.25">
      <c r="A41" s="100"/>
      <c r="B41" s="101">
        <v>25</v>
      </c>
      <c r="C41" s="82" t="s">
        <v>168</v>
      </c>
      <c r="D41" s="83">
        <v>22900</v>
      </c>
      <c r="E41" s="102">
        <v>4.5</v>
      </c>
      <c r="F41" s="102"/>
      <c r="G41" s="85">
        <v>1</v>
      </c>
      <c r="H41" s="86"/>
      <c r="I41" s="86"/>
      <c r="J41" s="83">
        <v>1.4</v>
      </c>
      <c r="K41" s="83">
        <v>1.68</v>
      </c>
      <c r="L41" s="83">
        <v>2.23</v>
      </c>
      <c r="M41" s="87">
        <v>2.57</v>
      </c>
      <c r="N41" s="90">
        <v>30</v>
      </c>
      <c r="O41" s="89">
        <f t="shared" si="55"/>
        <v>4760910</v>
      </c>
      <c r="P41" s="90"/>
      <c r="Q41" s="90">
        <f>(P41*$D41*$E41*$G41*$J41*$Q$10)</f>
        <v>0</v>
      </c>
      <c r="R41" s="90">
        <v>51</v>
      </c>
      <c r="S41" s="89">
        <f>(R41*$D41*$E41*$G41*$J41*$S$10)</f>
        <v>8093547</v>
      </c>
      <c r="T41" s="90"/>
      <c r="U41" s="89">
        <f t="shared" si="66"/>
        <v>0</v>
      </c>
      <c r="V41" s="90">
        <v>0</v>
      </c>
      <c r="W41" s="89">
        <f>(V41*$D41*$E41*$G41*$J41*$W$10)</f>
        <v>0</v>
      </c>
      <c r="X41" s="90">
        <v>0</v>
      </c>
      <c r="Y41" s="89">
        <f>(X41*$D41*$E41*$G41*$J41*$Y$10)</f>
        <v>0</v>
      </c>
      <c r="Z41" s="90"/>
      <c r="AA41" s="89">
        <f>(Z41*$D41*$E41*$G41*$J41*$AA$10)</f>
        <v>0</v>
      </c>
      <c r="AB41" s="90">
        <v>0</v>
      </c>
      <c r="AC41" s="89">
        <f>(AB41*$D41*$E41*$G41*$J41*$AC$10)</f>
        <v>0</v>
      </c>
      <c r="AD41" s="90">
        <v>7</v>
      </c>
      <c r="AE41" s="89">
        <f>(AD41*$D41*$E41*$G41*$J41*$AE$10)</f>
        <v>1110879</v>
      </c>
      <c r="AF41" s="90">
        <v>0</v>
      </c>
      <c r="AG41" s="89">
        <f>(AF41*$D41*$E41*$G41*$J41*$AG$10)</f>
        <v>0</v>
      </c>
      <c r="AH41" s="92"/>
      <c r="AI41" s="89">
        <f>(AH41*$D41*$E41*$G41*$J41*$AI$10)</f>
        <v>0</v>
      </c>
      <c r="AJ41" s="90"/>
      <c r="AK41" s="89">
        <f>(AJ41*$D41*$E41*$G41*$J41*$AK$10)</f>
        <v>0</v>
      </c>
      <c r="AL41" s="104">
        <v>0</v>
      </c>
      <c r="AM41" s="89">
        <f>(AL41*$D41*$E41*$G41*$K41*$AM$10)</f>
        <v>0</v>
      </c>
      <c r="AN41" s="90">
        <v>0</v>
      </c>
      <c r="AO41" s="95">
        <f>(AN41*$D41*$E41*$G41*$K41*$AO$10)</f>
        <v>0</v>
      </c>
      <c r="AP41" s="90"/>
      <c r="AQ41" s="89">
        <f>(AP41*$D41*$E41*$G41*$J41*$AQ$10)</f>
        <v>0</v>
      </c>
      <c r="AR41" s="90">
        <v>0</v>
      </c>
      <c r="AS41" s="90">
        <f>(AR41*$D41*$E41*$G41*$J41*$AS$10)</f>
        <v>0</v>
      </c>
      <c r="AT41" s="90"/>
      <c r="AU41" s="90">
        <f>(AT41*$D41*$E41*$G41*$J41*$AU$10)</f>
        <v>0</v>
      </c>
      <c r="AV41" s="90">
        <v>0</v>
      </c>
      <c r="AW41" s="89">
        <f>(AV41*$D41*$E41*$G41*$J41*$AW$10)</f>
        <v>0</v>
      </c>
      <c r="AX41" s="90">
        <v>0</v>
      </c>
      <c r="AY41" s="89">
        <f>(AX41*$D41*$E41*$G41*$J41*$AY$10)</f>
        <v>0</v>
      </c>
      <c r="AZ41" s="90">
        <v>0</v>
      </c>
      <c r="BA41" s="89">
        <f>(AZ41*$D41*$E41*$G41*$J41*$BA$10)</f>
        <v>0</v>
      </c>
      <c r="BB41" s="90"/>
      <c r="BC41" s="89">
        <f>(BB41*$D41*$E41*$G41*$J41*$BC$10)</f>
        <v>0</v>
      </c>
      <c r="BD41" s="90"/>
      <c r="BE41" s="89">
        <f>(BD41*$D41*$E41*$G41*$J41*$BE$10)</f>
        <v>0</v>
      </c>
      <c r="BF41" s="90">
        <v>8</v>
      </c>
      <c r="BG41" s="89">
        <f>(BF41*$D41*$E41*$G41*$K41*$BG$10)</f>
        <v>1384992</v>
      </c>
      <c r="BH41" s="90">
        <v>8</v>
      </c>
      <c r="BI41" s="89">
        <f>(BH41*$D41*$E41*$G41*$K41*$BI$10)</f>
        <v>1384992</v>
      </c>
      <c r="BJ41" s="90">
        <v>10</v>
      </c>
      <c r="BK41" s="89">
        <f>(BJ41*$D41*$E41*$G41*$K41*$BK$10)</f>
        <v>1990925.9999999998</v>
      </c>
      <c r="BL41" s="90">
        <v>0</v>
      </c>
      <c r="BM41" s="89">
        <f>(BL41*$D41*$E41*$G41*$K41*$BM$10)</f>
        <v>0</v>
      </c>
      <c r="BN41" s="90">
        <v>5</v>
      </c>
      <c r="BO41" s="89">
        <f>(BN41*$D41*$E41*$G41*$K41*$BO$10)</f>
        <v>952182.00000000012</v>
      </c>
      <c r="BP41" s="90"/>
      <c r="BQ41" s="89">
        <f>(BP41*$D41*$E41*$G41*$K41*$BQ$10)</f>
        <v>0</v>
      </c>
      <c r="BR41" s="90"/>
      <c r="BS41" s="89">
        <f>(BR41*$D41*$E41*$G41*$K41*$BS$10)</f>
        <v>0</v>
      </c>
      <c r="BT41" s="90">
        <v>1</v>
      </c>
      <c r="BU41" s="89">
        <f>(BT41*$D41*$E41*$G41*$K41*$BU$10)</f>
        <v>155811.6</v>
      </c>
      <c r="BV41" s="90">
        <v>7</v>
      </c>
      <c r="BW41" s="89">
        <f>(BV41*$D41*$E41*$G41*$K41*$BW$10)</f>
        <v>1514835</v>
      </c>
      <c r="BX41" s="90">
        <v>5</v>
      </c>
      <c r="BY41" s="89">
        <f>(BX41*$D41*$E41*$G41*$K41*$BY$10)</f>
        <v>865620</v>
      </c>
      <c r="BZ41" s="90">
        <v>1</v>
      </c>
      <c r="CA41" s="97">
        <f>(BZ41*$D41*$E41*$G41*$K41*$CA$10)</f>
        <v>173124</v>
      </c>
      <c r="CB41" s="90">
        <v>0</v>
      </c>
      <c r="CC41" s="89">
        <f>(CB41*$D41*$E41*$G41*$J41*$CC$10)</f>
        <v>0</v>
      </c>
      <c r="CD41" s="90">
        <v>2</v>
      </c>
      <c r="CE41" s="89">
        <f>(CD41*$D41*$E41*$G41*$J41*$CE$10)</f>
        <v>326050.19999999995</v>
      </c>
      <c r="CF41" s="90">
        <v>0</v>
      </c>
      <c r="CG41" s="89">
        <f>(CF41*$D41*$E41*$G41*$J41*$CG$10)</f>
        <v>0</v>
      </c>
      <c r="CH41" s="90"/>
      <c r="CI41" s="90">
        <f>(CH41*$D41*$E41*$G41*$J41*$CI$10)</f>
        <v>0</v>
      </c>
      <c r="CJ41" s="90"/>
      <c r="CK41" s="89">
        <f>(CJ41*$D41*$E41*$G41*$K41*$CK$10)</f>
        <v>0</v>
      </c>
      <c r="CL41" s="90">
        <v>0</v>
      </c>
      <c r="CM41" s="89">
        <f>(CL41*$D41*$E41*$G41*$J41*$CM$10)</f>
        <v>0</v>
      </c>
      <c r="CN41" s="90"/>
      <c r="CO41" s="89">
        <f>(CN41*$D41*$E41*$G41*$J41*$CO$10)</f>
        <v>0</v>
      </c>
      <c r="CP41" s="90"/>
      <c r="CQ41" s="89">
        <f>(CP41*$D41*$E41*$G41*$J41*$CQ$10)</f>
        <v>0</v>
      </c>
      <c r="CR41" s="90"/>
      <c r="CS41" s="89">
        <f>(CR41*$D41*$E41*$G41*$J41*$CS$10)</f>
        <v>0</v>
      </c>
      <c r="CT41" s="90">
        <v>4</v>
      </c>
      <c r="CU41" s="89">
        <f>(CT41*$D41*$E41*$G41*$J41*$CU$10)</f>
        <v>652100.39999999991</v>
      </c>
      <c r="CV41" s="90">
        <v>0</v>
      </c>
      <c r="CW41" s="89">
        <f>(CV41*$D41*$E41*$G41*$K41*$CW$10)</f>
        <v>0</v>
      </c>
      <c r="CX41" s="104">
        <v>2</v>
      </c>
      <c r="CY41" s="89">
        <f>(CX41*$D41*$E41*$G41*$K41*$CY$10)</f>
        <v>311623.2</v>
      </c>
      <c r="CZ41" s="90"/>
      <c r="DA41" s="89">
        <f>(CZ41*$D41*$E41*$G41*$J41*$DA$10)</f>
        <v>0</v>
      </c>
      <c r="DB41" s="90">
        <v>0</v>
      </c>
      <c r="DC41" s="95">
        <f>(DB41*$D41*$E41*$G41*$K41*$DC$10)</f>
        <v>0</v>
      </c>
      <c r="DD41" s="90">
        <v>0</v>
      </c>
      <c r="DE41" s="89">
        <f>(DD41*$D41*$E41*$G41*$K41*$DE$10)</f>
        <v>0</v>
      </c>
      <c r="DF41" s="105"/>
      <c r="DG41" s="89">
        <f>(DF41*$D41*$E41*$G41*$K41*$DG$10)</f>
        <v>0</v>
      </c>
      <c r="DH41" s="90"/>
      <c r="DI41" s="89">
        <f>(DH41*$D41*$E41*$G41*$K41*$DI$10)</f>
        <v>0</v>
      </c>
      <c r="DJ41" s="90"/>
      <c r="DK41" s="89">
        <f>(DJ41*$D41*$E41*$G41*$L41*$DK$10)</f>
        <v>0</v>
      </c>
      <c r="DL41" s="90"/>
      <c r="DM41" s="97">
        <f>(DL41*$D41*$E41*$G41*$M41*$DM$10)</f>
        <v>0</v>
      </c>
      <c r="DN41" s="99">
        <f t="shared" si="67"/>
        <v>141</v>
      </c>
      <c r="DO41" s="97">
        <f t="shared" si="67"/>
        <v>23677592.399999999</v>
      </c>
    </row>
    <row r="42" spans="1:119" ht="33.75" customHeight="1" x14ac:dyDescent="0.25">
      <c r="A42" s="100"/>
      <c r="B42" s="101">
        <v>26</v>
      </c>
      <c r="C42" s="82" t="s">
        <v>169</v>
      </c>
      <c r="D42" s="83">
        <v>22900</v>
      </c>
      <c r="E42" s="102">
        <v>1.0900000000000001</v>
      </c>
      <c r="F42" s="102"/>
      <c r="G42" s="85">
        <v>1</v>
      </c>
      <c r="H42" s="86"/>
      <c r="I42" s="86"/>
      <c r="J42" s="83">
        <v>1.4</v>
      </c>
      <c r="K42" s="83">
        <v>1.68</v>
      </c>
      <c r="L42" s="83">
        <v>2.23</v>
      </c>
      <c r="M42" s="87">
        <v>2.57</v>
      </c>
      <c r="N42" s="90">
        <v>10</v>
      </c>
      <c r="O42" s="89">
        <f t="shared" si="55"/>
        <v>384399.4</v>
      </c>
      <c r="P42" s="90"/>
      <c r="Q42" s="90">
        <f>(P42*$D42*$E42*$G42*$J42*$Q$10)</f>
        <v>0</v>
      </c>
      <c r="R42" s="90">
        <v>2</v>
      </c>
      <c r="S42" s="89">
        <f>(R42*$D42*$E42*$G42*$J42*$S$10)</f>
        <v>76879.88</v>
      </c>
      <c r="T42" s="90"/>
      <c r="U42" s="89">
        <f t="shared" si="66"/>
        <v>0</v>
      </c>
      <c r="V42" s="90"/>
      <c r="W42" s="89">
        <f>(V42*$D42*$E42*$G42*$J42*$W$10)</f>
        <v>0</v>
      </c>
      <c r="X42" s="90">
        <v>0</v>
      </c>
      <c r="Y42" s="89">
        <f>(X42*$D42*$E42*$G42*$J42*$Y$10)</f>
        <v>0</v>
      </c>
      <c r="Z42" s="90"/>
      <c r="AA42" s="89">
        <f>(Z42*$D42*$E42*$G42*$J42*$AA$10)</f>
        <v>0</v>
      </c>
      <c r="AB42" s="90">
        <v>0</v>
      </c>
      <c r="AC42" s="89">
        <f>(AB42*$D42*$E42*$G42*$J42*$AC$10)</f>
        <v>0</v>
      </c>
      <c r="AD42" s="90">
        <v>5</v>
      </c>
      <c r="AE42" s="89">
        <f>(AD42*$D42*$E42*$G42*$J42*$AE$10)</f>
        <v>192199.7</v>
      </c>
      <c r="AF42" s="90">
        <v>0</v>
      </c>
      <c r="AG42" s="89">
        <f>(AF42*$D42*$E42*$G42*$J42*$AG$10)</f>
        <v>0</v>
      </c>
      <c r="AH42" s="92"/>
      <c r="AI42" s="89">
        <f>(AH42*$D42*$E42*$G42*$J42*$AI$10)</f>
        <v>0</v>
      </c>
      <c r="AJ42" s="90">
        <v>70</v>
      </c>
      <c r="AK42" s="89">
        <f>(AJ42*$D42*$E42*$G42*$J42*$AK$10)</f>
        <v>2690795.8000000003</v>
      </c>
      <c r="AL42" s="104">
        <v>0</v>
      </c>
      <c r="AM42" s="89">
        <f>(AL42*$D42*$E42*$G42*$K42*$AM$10)</f>
        <v>0</v>
      </c>
      <c r="AN42" s="90">
        <v>0</v>
      </c>
      <c r="AO42" s="95">
        <f>(AN42*$D42*$E42*$G42*$K42*$AO$10)</f>
        <v>0</v>
      </c>
      <c r="AP42" s="90"/>
      <c r="AQ42" s="89">
        <f>(AP42*$D42*$E42*$G42*$J42*$AQ$10)</f>
        <v>0</v>
      </c>
      <c r="AR42" s="90">
        <v>0</v>
      </c>
      <c r="AS42" s="90">
        <f>(AR42*$D42*$E42*$G42*$J42*$AS$10)</f>
        <v>0</v>
      </c>
      <c r="AT42" s="90">
        <v>2</v>
      </c>
      <c r="AU42" s="90">
        <f>(AT42*$D42*$E42*$G42*$J42*$AU$10)</f>
        <v>80374.42</v>
      </c>
      <c r="AV42" s="90">
        <v>0</v>
      </c>
      <c r="AW42" s="89">
        <f>(AV42*$D42*$E42*$G42*$J42*$AW$10)</f>
        <v>0</v>
      </c>
      <c r="AX42" s="90">
        <v>0</v>
      </c>
      <c r="AY42" s="89">
        <f>(AX42*$D42*$E42*$G42*$J42*$AY$10)</f>
        <v>0</v>
      </c>
      <c r="AZ42" s="90">
        <v>0</v>
      </c>
      <c r="BA42" s="89">
        <f>(AZ42*$D42*$E42*$G42*$J42*$BA$10)</f>
        <v>0</v>
      </c>
      <c r="BB42" s="90"/>
      <c r="BC42" s="89">
        <f>(BB42*$D42*$E42*$G42*$J42*$BC$10)</f>
        <v>0</v>
      </c>
      <c r="BD42" s="90"/>
      <c r="BE42" s="89">
        <f>(BD42*$D42*$E42*$G42*$J42*$BE$10)</f>
        <v>0</v>
      </c>
      <c r="BF42" s="90"/>
      <c r="BG42" s="89">
        <f>(BF42*$D42*$E42*$G42*$K42*$BG$10)</f>
        <v>0</v>
      </c>
      <c r="BH42" s="90">
        <v>3</v>
      </c>
      <c r="BI42" s="89">
        <f>(BH42*$D42*$E42*$G42*$K42*$BI$10)</f>
        <v>125803.44</v>
      </c>
      <c r="BJ42" s="90">
        <v>5</v>
      </c>
      <c r="BK42" s="89">
        <f>(BJ42*$D42*$E42*$G42*$K42*$BK$10)</f>
        <v>241123.26</v>
      </c>
      <c r="BL42" s="90">
        <v>0</v>
      </c>
      <c r="BM42" s="89">
        <f>(BL42*$D42*$E42*$G42*$K42*$BM$10)</f>
        <v>0</v>
      </c>
      <c r="BN42" s="90">
        <v>3</v>
      </c>
      <c r="BO42" s="89">
        <f>(BN42*$D42*$E42*$G42*$K42*$BO$10)</f>
        <v>138383.78400000001</v>
      </c>
      <c r="BP42" s="90"/>
      <c r="BQ42" s="89">
        <f>(BP42*$D42*$E42*$G42*$K42*$BQ$10)</f>
        <v>0</v>
      </c>
      <c r="BR42" s="90"/>
      <c r="BS42" s="89">
        <f>(BR42*$D42*$E42*$G42*$K42*$BS$10)</f>
        <v>0</v>
      </c>
      <c r="BT42" s="90"/>
      <c r="BU42" s="89">
        <f>(BT42*$D42*$E42*$G42*$K42*$BU$10)</f>
        <v>0</v>
      </c>
      <c r="BV42" s="90"/>
      <c r="BW42" s="89">
        <f>(BV42*$D42*$E42*$G42*$K42*$BW$10)</f>
        <v>0</v>
      </c>
      <c r="BX42" s="90"/>
      <c r="BY42" s="89">
        <f>(BX42*$D42*$E42*$G42*$K42*$BY$10)</f>
        <v>0</v>
      </c>
      <c r="BZ42" s="90"/>
      <c r="CA42" s="97">
        <f>(BZ42*$D42*$E42*$G42*$K42*$CA$10)</f>
        <v>0</v>
      </c>
      <c r="CB42" s="90">
        <v>0</v>
      </c>
      <c r="CC42" s="89">
        <f>(CB42*$D42*$E42*$G42*$J42*$CC$10)</f>
        <v>0</v>
      </c>
      <c r="CD42" s="90">
        <v>0</v>
      </c>
      <c r="CE42" s="89">
        <f>(CD42*$D42*$E42*$G42*$J42*$CE$10)</f>
        <v>0</v>
      </c>
      <c r="CF42" s="90">
        <v>0</v>
      </c>
      <c r="CG42" s="89">
        <f>(CF42*$D42*$E42*$G42*$J42*$CG$10)</f>
        <v>0</v>
      </c>
      <c r="CH42" s="90"/>
      <c r="CI42" s="90">
        <f>(CH42*$D42*$E42*$G42*$J42*$CI$10)</f>
        <v>0</v>
      </c>
      <c r="CJ42" s="90"/>
      <c r="CK42" s="89">
        <f>(CJ42*$D42*$E42*$G42*$K42*$CK$10)</f>
        <v>0</v>
      </c>
      <c r="CL42" s="90">
        <v>0</v>
      </c>
      <c r="CM42" s="89">
        <f>(CL42*$D42*$E42*$G42*$J42*$CM$10)</f>
        <v>0</v>
      </c>
      <c r="CN42" s="90"/>
      <c r="CO42" s="89">
        <f>(CN42*$D42*$E42*$G42*$J42*$CO$10)</f>
        <v>0</v>
      </c>
      <c r="CP42" s="90"/>
      <c r="CQ42" s="89">
        <f>(CP42*$D42*$E42*$G42*$J42*$CQ$10)</f>
        <v>0</v>
      </c>
      <c r="CR42" s="90"/>
      <c r="CS42" s="89">
        <f>(CR42*$D42*$E42*$G42*$J42*$CS$10)</f>
        <v>0</v>
      </c>
      <c r="CT42" s="90"/>
      <c r="CU42" s="89">
        <f>(CT42*$D42*$E42*$G42*$J42*$CU$10)</f>
        <v>0</v>
      </c>
      <c r="CV42" s="90">
        <v>0</v>
      </c>
      <c r="CW42" s="89">
        <f>(CV42*$D42*$E42*$G42*$K42*$CW$10)</f>
        <v>0</v>
      </c>
      <c r="CX42" s="104">
        <v>0</v>
      </c>
      <c r="CY42" s="89">
        <f>(CX42*$D42*$E42*$G42*$K42*$CY$10)</f>
        <v>0</v>
      </c>
      <c r="CZ42" s="90"/>
      <c r="DA42" s="89">
        <f>(CZ42*$D42*$E42*$G42*$J42*$DA$10)</f>
        <v>0</v>
      </c>
      <c r="DB42" s="90">
        <v>0</v>
      </c>
      <c r="DC42" s="95">
        <f>(DB42*$D42*$E42*$G42*$K42*$DC$10)</f>
        <v>0</v>
      </c>
      <c r="DD42" s="90">
        <v>0</v>
      </c>
      <c r="DE42" s="89">
        <f>(DD42*$D42*$E42*$G42*$K42*$DE$10)</f>
        <v>0</v>
      </c>
      <c r="DF42" s="105"/>
      <c r="DG42" s="89">
        <f>(DF42*$D42*$E42*$G42*$K42*$DG$10)</f>
        <v>0</v>
      </c>
      <c r="DH42" s="90"/>
      <c r="DI42" s="89">
        <f>(DH42*$D42*$E42*$G42*$K42*$DI$10)</f>
        <v>0</v>
      </c>
      <c r="DJ42" s="90"/>
      <c r="DK42" s="89">
        <f>(DJ42*$D42*$E42*$G42*$L42*$DK$10)</f>
        <v>0</v>
      </c>
      <c r="DL42" s="90"/>
      <c r="DM42" s="97">
        <f>(DL42*$D42*$E42*$G42*$M42*$DM$10)</f>
        <v>0</v>
      </c>
      <c r="DN42" s="99">
        <f t="shared" si="67"/>
        <v>100</v>
      </c>
      <c r="DO42" s="97">
        <f t="shared" si="67"/>
        <v>3929959.6840000004</v>
      </c>
    </row>
    <row r="43" spans="1:119" ht="36.75" customHeight="1" x14ac:dyDescent="0.25">
      <c r="A43" s="100"/>
      <c r="B43" s="101">
        <v>27</v>
      </c>
      <c r="C43" s="82" t="s">
        <v>170</v>
      </c>
      <c r="D43" s="83">
        <v>22900</v>
      </c>
      <c r="E43" s="109">
        <v>4.51</v>
      </c>
      <c r="F43" s="109"/>
      <c r="G43" s="85">
        <v>1</v>
      </c>
      <c r="H43" s="86"/>
      <c r="I43" s="86"/>
      <c r="J43" s="83">
        <v>1.4</v>
      </c>
      <c r="K43" s="83">
        <v>1.68</v>
      </c>
      <c r="L43" s="83">
        <v>2.23</v>
      </c>
      <c r="M43" s="87">
        <v>2.57</v>
      </c>
      <c r="N43" s="90">
        <v>8</v>
      </c>
      <c r="O43" s="89">
        <f>(N43*$D43*$E43*$G43*$J43*$O$10)</f>
        <v>1272397.2799999998</v>
      </c>
      <c r="P43" s="90"/>
      <c r="Q43" s="90">
        <f>(P43*$D43*$E43*$G43*$J43*$Q$10)</f>
        <v>0</v>
      </c>
      <c r="R43" s="90"/>
      <c r="S43" s="89">
        <f>(R43*$D43*$E43*$G43*$J43*$S$10)</f>
        <v>0</v>
      </c>
      <c r="T43" s="90"/>
      <c r="U43" s="89">
        <f t="shared" si="66"/>
        <v>0</v>
      </c>
      <c r="V43" s="90"/>
      <c r="W43" s="89">
        <f>(V43*$D43*$E43*$G43*$J43*$W$10)</f>
        <v>0</v>
      </c>
      <c r="X43" s="90"/>
      <c r="Y43" s="89">
        <f>(X43*$D43*$E43*$G43*$J43*$Y$10)</f>
        <v>0</v>
      </c>
      <c r="Z43" s="90"/>
      <c r="AA43" s="89">
        <f>(Z43*$D43*$E43*$G43*$J43*$AA$10)</f>
        <v>0</v>
      </c>
      <c r="AB43" s="90"/>
      <c r="AC43" s="89">
        <f>(AB43*$D43*$E43*$G43*$J43*$AC$10)</f>
        <v>0</v>
      </c>
      <c r="AD43" s="90"/>
      <c r="AE43" s="89">
        <f>(AD43*$D43*$E43*$G43*$J43*$AE$10)</f>
        <v>0</v>
      </c>
      <c r="AF43" s="90"/>
      <c r="AG43" s="89">
        <f>(AF43*$D43*$E43*$G43*$J43*$AG$10)</f>
        <v>0</v>
      </c>
      <c r="AH43" s="92"/>
      <c r="AI43" s="89">
        <f>(AH43*$D43*$E43*$G43*$J43*$AI$10)</f>
        <v>0</v>
      </c>
      <c r="AJ43" s="90"/>
      <c r="AK43" s="89">
        <f>(AJ43*$D43*$E43*$G43*$J43*$AK$10)</f>
        <v>0</v>
      </c>
      <c r="AL43" s="104"/>
      <c r="AM43" s="89">
        <f>(AL43*$D43*$E43*$G43*$K43*$AM$10)</f>
        <v>0</v>
      </c>
      <c r="AN43" s="90"/>
      <c r="AO43" s="95">
        <f>(AN43*$D43*$E43*$G43*$K43*$AO$10)</f>
        <v>0</v>
      </c>
      <c r="AP43" s="90"/>
      <c r="AQ43" s="89">
        <f>(AP43*$D43*$E43*$G43*$J43*$AQ$10)</f>
        <v>0</v>
      </c>
      <c r="AR43" s="90"/>
      <c r="AS43" s="90">
        <f>(AR43*$D43*$E43*$G43*$J43*$AS$10)</f>
        <v>0</v>
      </c>
      <c r="AT43" s="90"/>
      <c r="AU43" s="90">
        <f>(AT43*$D43*$E43*$G43*$J43*$AU$10)</f>
        <v>0</v>
      </c>
      <c r="AV43" s="90"/>
      <c r="AW43" s="89">
        <f>(AV43*$D43*$E43*$G43*$J43*$AW$10)</f>
        <v>0</v>
      </c>
      <c r="AX43" s="90"/>
      <c r="AY43" s="89">
        <f>(AX43*$D43*$E43*$G43*$J43*$AY$10)</f>
        <v>0</v>
      </c>
      <c r="AZ43" s="90"/>
      <c r="BA43" s="89">
        <f>(AZ43*$D43*$E43*$G43*$J43*$BA$10)</f>
        <v>0</v>
      </c>
      <c r="BB43" s="90"/>
      <c r="BC43" s="89">
        <f>(BB43*$D43*$E43*$G43*$J43*$BC$10)</f>
        <v>0</v>
      </c>
      <c r="BD43" s="90"/>
      <c r="BE43" s="89">
        <f>(BD43*$D43*$E43*$G43*$J43*$BE$10)</f>
        <v>0</v>
      </c>
      <c r="BF43" s="90"/>
      <c r="BG43" s="89">
        <f>(BF43*$D43*$E43*$G43*$K43*$BG$10)</f>
        <v>0</v>
      </c>
      <c r="BH43" s="90"/>
      <c r="BI43" s="89">
        <f>(BH43*$D43*$E43*$G43*$K43*$BI$10)</f>
        <v>0</v>
      </c>
      <c r="BJ43" s="90">
        <v>0</v>
      </c>
      <c r="BK43" s="89">
        <f>(BJ43*$D43*$E43*$G43*$K43*$BK$10)</f>
        <v>0</v>
      </c>
      <c r="BL43" s="90"/>
      <c r="BM43" s="89">
        <f>(BL43*$D43*$E43*$G43*$K43*$BM$10)</f>
        <v>0</v>
      </c>
      <c r="BN43" s="90"/>
      <c r="BO43" s="89">
        <f>(BN43*$D43*$E43*$G43*$K43*$BO$10)</f>
        <v>0</v>
      </c>
      <c r="BP43" s="90"/>
      <c r="BQ43" s="89">
        <f>(BP43*$D43*$E43*$G43*$K43*$BQ$10)</f>
        <v>0</v>
      </c>
      <c r="BR43" s="90"/>
      <c r="BS43" s="89">
        <f>(BR43*$D43*$E43*$G43*$K43*$BS$10)</f>
        <v>0</v>
      </c>
      <c r="BT43" s="90"/>
      <c r="BU43" s="89">
        <f>(BT43*$D43*$E43*$G43*$K43*$BU$10)</f>
        <v>0</v>
      </c>
      <c r="BV43" s="90"/>
      <c r="BW43" s="89">
        <f>(BV43*$D43*$E43*$G43*$K43*$BW$10)</f>
        <v>0</v>
      </c>
      <c r="BX43" s="90"/>
      <c r="BY43" s="89">
        <f>(BX43*$D43*$E43*$G43*$K43*$BY$10)</f>
        <v>0</v>
      </c>
      <c r="BZ43" s="90"/>
      <c r="CA43" s="97">
        <f>(BZ43*$D43*$E43*$G43*$K43*$CA$10)</f>
        <v>0</v>
      </c>
      <c r="CB43" s="90"/>
      <c r="CC43" s="89">
        <f>(CB43*$D43*$E43*$G43*$J43*$CC$10)</f>
        <v>0</v>
      </c>
      <c r="CD43" s="90"/>
      <c r="CE43" s="89">
        <f>(CD43*$D43*$E43*$G43*$J43*$CE$10)</f>
        <v>0</v>
      </c>
      <c r="CF43" s="90"/>
      <c r="CG43" s="89">
        <f>(CF43*$D43*$E43*$G43*$J43*$CG$10)</f>
        <v>0</v>
      </c>
      <c r="CH43" s="90"/>
      <c r="CI43" s="90">
        <f>(CH43*$D43*$E43*$G43*$J43*$CI$10)</f>
        <v>0</v>
      </c>
      <c r="CJ43" s="90"/>
      <c r="CK43" s="89">
        <f>(CJ43*$D43*$E43*$G43*$K43*$CK$10)</f>
        <v>0</v>
      </c>
      <c r="CL43" s="90"/>
      <c r="CM43" s="89">
        <f>(CL43*$D43*$E43*$G43*$J43*$CM$10)</f>
        <v>0</v>
      </c>
      <c r="CN43" s="90"/>
      <c r="CO43" s="89">
        <f>(CN43*$D43*$E43*$G43*$J43*$CO$10)</f>
        <v>0</v>
      </c>
      <c r="CP43" s="90"/>
      <c r="CQ43" s="89">
        <f>(CP43*$D43*$E43*$G43*$J43*$CQ$10)</f>
        <v>0</v>
      </c>
      <c r="CR43" s="90"/>
      <c r="CS43" s="89">
        <f>(CR43*$D43*$E43*$G43*$J43*$CS$10)</f>
        <v>0</v>
      </c>
      <c r="CT43" s="90"/>
      <c r="CU43" s="89">
        <f>(CT43*$D43*$E43*$G43*$J43*$CU$10)</f>
        <v>0</v>
      </c>
      <c r="CV43" s="90"/>
      <c r="CW43" s="89">
        <f>(CV43*$D43*$E43*$G43*$K43*$CW$10)</f>
        <v>0</v>
      </c>
      <c r="CX43" s="104"/>
      <c r="CY43" s="89">
        <f>(CX43*$D43*$E43*$G43*$K43*$CY$10)</f>
        <v>0</v>
      </c>
      <c r="CZ43" s="90"/>
      <c r="DA43" s="89">
        <f>(CZ43*$D43*$E43*$G43*$J43*$DA$10)</f>
        <v>0</v>
      </c>
      <c r="DB43" s="90"/>
      <c r="DC43" s="95">
        <f>(DB43*$D43*$E43*$G43*$K43*$DC$10)</f>
        <v>0</v>
      </c>
      <c r="DD43" s="90"/>
      <c r="DE43" s="89">
        <f>(DD43*$D43*$E43*$G43*$K43*$DE$10)</f>
        <v>0</v>
      </c>
      <c r="DF43" s="105"/>
      <c r="DG43" s="89">
        <f>(DF43*$D43*$E43*$G43*$K43*$DG$10)</f>
        <v>0</v>
      </c>
      <c r="DH43" s="90"/>
      <c r="DI43" s="89">
        <f>(DH43*$D43*$E43*$G43*$K43*$DI$10)</f>
        <v>0</v>
      </c>
      <c r="DJ43" s="90"/>
      <c r="DK43" s="89">
        <f>(DJ43*$D43*$E43*$G43*$L43*$DK$10)</f>
        <v>0</v>
      </c>
      <c r="DL43" s="90"/>
      <c r="DM43" s="97">
        <f>(DL43*$D43*$E43*$G43*$M43*$DM$10)</f>
        <v>0</v>
      </c>
      <c r="DN43" s="99">
        <f t="shared" si="67"/>
        <v>8</v>
      </c>
      <c r="DO43" s="97">
        <f t="shared" si="67"/>
        <v>1272397.2799999998</v>
      </c>
    </row>
    <row r="44" spans="1:119" ht="15.75" customHeight="1" x14ac:dyDescent="0.25">
      <c r="A44" s="100">
        <v>6</v>
      </c>
      <c r="B44" s="179"/>
      <c r="C44" s="178" t="s">
        <v>171</v>
      </c>
      <c r="D44" s="83">
        <v>22900</v>
      </c>
      <c r="E44" s="181">
        <v>0.8</v>
      </c>
      <c r="F44" s="181"/>
      <c r="G44" s="85">
        <v>1</v>
      </c>
      <c r="H44" s="86"/>
      <c r="I44" s="86"/>
      <c r="J44" s="83">
        <v>1.4</v>
      </c>
      <c r="K44" s="83">
        <v>1.68</v>
      </c>
      <c r="L44" s="83">
        <v>2.23</v>
      </c>
      <c r="M44" s="87">
        <v>2.57</v>
      </c>
      <c r="N44" s="110">
        <f>SUM(N45:N47)</f>
        <v>24</v>
      </c>
      <c r="O44" s="110">
        <f t="shared" ref="O44:BZ44" si="68">SUM(O45:O47)</f>
        <v>742509.6</v>
      </c>
      <c r="P44" s="110">
        <f t="shared" si="68"/>
        <v>8</v>
      </c>
      <c r="Q44" s="110">
        <f t="shared" si="68"/>
        <v>208774.72</v>
      </c>
      <c r="R44" s="110">
        <f t="shared" si="68"/>
        <v>55</v>
      </c>
      <c r="S44" s="110">
        <f t="shared" si="68"/>
        <v>1347674.1600000001</v>
      </c>
      <c r="T44" s="110">
        <f t="shared" si="68"/>
        <v>0</v>
      </c>
      <c r="U44" s="110">
        <f t="shared" si="68"/>
        <v>0</v>
      </c>
      <c r="V44" s="110">
        <f t="shared" si="68"/>
        <v>0</v>
      </c>
      <c r="W44" s="110">
        <f t="shared" si="68"/>
        <v>0</v>
      </c>
      <c r="X44" s="110">
        <f t="shared" si="68"/>
        <v>0</v>
      </c>
      <c r="Y44" s="110">
        <f t="shared" si="68"/>
        <v>0</v>
      </c>
      <c r="Z44" s="110">
        <f t="shared" si="68"/>
        <v>1430</v>
      </c>
      <c r="AA44" s="110">
        <f t="shared" si="68"/>
        <v>61568024</v>
      </c>
      <c r="AB44" s="110">
        <f t="shared" si="68"/>
        <v>0</v>
      </c>
      <c r="AC44" s="110">
        <f t="shared" si="68"/>
        <v>0</v>
      </c>
      <c r="AD44" s="110">
        <f t="shared" si="68"/>
        <v>15</v>
      </c>
      <c r="AE44" s="110">
        <f t="shared" si="68"/>
        <v>391452.60000000003</v>
      </c>
      <c r="AF44" s="110">
        <f t="shared" si="68"/>
        <v>0</v>
      </c>
      <c r="AG44" s="110">
        <f t="shared" si="68"/>
        <v>0</v>
      </c>
      <c r="AH44" s="110">
        <f t="shared" si="68"/>
        <v>5</v>
      </c>
      <c r="AI44" s="110">
        <f t="shared" si="68"/>
        <v>130484.2</v>
      </c>
      <c r="AJ44" s="110">
        <f t="shared" si="68"/>
        <v>153</v>
      </c>
      <c r="AK44" s="110">
        <f t="shared" si="68"/>
        <v>2594679.92</v>
      </c>
      <c r="AL44" s="110">
        <f t="shared" si="68"/>
        <v>0</v>
      </c>
      <c r="AM44" s="110">
        <f t="shared" si="68"/>
        <v>0</v>
      </c>
      <c r="AN44" s="110">
        <f t="shared" si="68"/>
        <v>3</v>
      </c>
      <c r="AO44" s="110">
        <f t="shared" si="68"/>
        <v>59016.048000000003</v>
      </c>
      <c r="AP44" s="110">
        <v>5</v>
      </c>
      <c r="AQ44" s="110">
        <f t="shared" si="68"/>
        <v>118621.99999999999</v>
      </c>
      <c r="AR44" s="110">
        <f t="shared" si="68"/>
        <v>0</v>
      </c>
      <c r="AS44" s="110">
        <f t="shared" si="68"/>
        <v>0</v>
      </c>
      <c r="AT44" s="110">
        <f t="shared" si="68"/>
        <v>300</v>
      </c>
      <c r="AU44" s="110">
        <f t="shared" si="68"/>
        <v>7083015.7999999998</v>
      </c>
      <c r="AV44" s="110">
        <f t="shared" si="68"/>
        <v>0</v>
      </c>
      <c r="AW44" s="110">
        <f t="shared" si="68"/>
        <v>0</v>
      </c>
      <c r="AX44" s="110">
        <f t="shared" si="68"/>
        <v>0</v>
      </c>
      <c r="AY44" s="110">
        <f t="shared" si="68"/>
        <v>0</v>
      </c>
      <c r="AZ44" s="110">
        <f t="shared" si="68"/>
        <v>0</v>
      </c>
      <c r="BA44" s="110">
        <f t="shared" si="68"/>
        <v>0</v>
      </c>
      <c r="BB44" s="110">
        <f t="shared" si="68"/>
        <v>29</v>
      </c>
      <c r="BC44" s="110">
        <f t="shared" si="68"/>
        <v>887420.8</v>
      </c>
      <c r="BD44" s="110">
        <f t="shared" si="68"/>
        <v>18</v>
      </c>
      <c r="BE44" s="110">
        <f t="shared" si="68"/>
        <v>353237.08</v>
      </c>
      <c r="BF44" s="110">
        <f t="shared" si="68"/>
        <v>95</v>
      </c>
      <c r="BG44" s="110">
        <f t="shared" si="68"/>
        <v>2289084</v>
      </c>
      <c r="BH44" s="110">
        <f t="shared" si="68"/>
        <v>4</v>
      </c>
      <c r="BI44" s="110">
        <f t="shared" si="68"/>
        <v>113877.12</v>
      </c>
      <c r="BJ44" s="110">
        <f t="shared" si="68"/>
        <v>158</v>
      </c>
      <c r="BK44" s="110">
        <f t="shared" si="68"/>
        <v>3728552.352</v>
      </c>
      <c r="BL44" s="110">
        <f t="shared" si="68"/>
        <v>0</v>
      </c>
      <c r="BM44" s="110">
        <f t="shared" si="68"/>
        <v>0</v>
      </c>
      <c r="BN44" s="110">
        <f t="shared" si="68"/>
        <v>32</v>
      </c>
      <c r="BO44" s="110">
        <f t="shared" si="68"/>
        <v>670182.24</v>
      </c>
      <c r="BP44" s="110">
        <f t="shared" si="68"/>
        <v>45</v>
      </c>
      <c r="BQ44" s="110">
        <f t="shared" si="68"/>
        <v>1354983.8399999999</v>
      </c>
      <c r="BR44" s="110">
        <f t="shared" si="68"/>
        <v>14</v>
      </c>
      <c r="BS44" s="110">
        <f t="shared" si="68"/>
        <v>528797.64</v>
      </c>
      <c r="BT44" s="110">
        <f t="shared" si="68"/>
        <v>41</v>
      </c>
      <c r="BU44" s="110">
        <f t="shared" si="68"/>
        <v>1087141.7760000001</v>
      </c>
      <c r="BV44" s="110">
        <f t="shared" si="68"/>
        <v>25</v>
      </c>
      <c r="BW44" s="110">
        <f t="shared" si="68"/>
        <v>780981.6</v>
      </c>
      <c r="BX44" s="110">
        <f t="shared" si="68"/>
        <v>49</v>
      </c>
      <c r="BY44" s="110">
        <f t="shared" si="68"/>
        <v>956413.91999999993</v>
      </c>
      <c r="BZ44" s="110">
        <f t="shared" si="68"/>
        <v>72</v>
      </c>
      <c r="CA44" s="110">
        <f t="shared" ref="CA44:DO44" si="69">SUM(CA45:CA47)</f>
        <v>2332942.0799999996</v>
      </c>
      <c r="CB44" s="110">
        <f t="shared" si="69"/>
        <v>227</v>
      </c>
      <c r="CC44" s="110">
        <f t="shared" si="69"/>
        <v>6085545.8439999996</v>
      </c>
      <c r="CD44" s="110">
        <f t="shared" si="69"/>
        <v>187</v>
      </c>
      <c r="CE44" s="110">
        <f t="shared" si="69"/>
        <v>3028496.6039999994</v>
      </c>
      <c r="CF44" s="110">
        <f t="shared" si="69"/>
        <v>0</v>
      </c>
      <c r="CG44" s="110">
        <f t="shared" si="69"/>
        <v>0</v>
      </c>
      <c r="CH44" s="110">
        <f t="shared" si="69"/>
        <v>0</v>
      </c>
      <c r="CI44" s="110">
        <f t="shared" si="69"/>
        <v>0</v>
      </c>
      <c r="CJ44" s="110">
        <f t="shared" si="69"/>
        <v>0</v>
      </c>
      <c r="CK44" s="110">
        <f t="shared" si="69"/>
        <v>0</v>
      </c>
      <c r="CL44" s="110">
        <f t="shared" si="69"/>
        <v>5</v>
      </c>
      <c r="CM44" s="110">
        <f t="shared" si="69"/>
        <v>67838.959999999992</v>
      </c>
      <c r="CN44" s="110">
        <f t="shared" si="69"/>
        <v>0</v>
      </c>
      <c r="CO44" s="110">
        <f t="shared" si="69"/>
        <v>0</v>
      </c>
      <c r="CP44" s="110">
        <f t="shared" si="69"/>
        <v>105</v>
      </c>
      <c r="CQ44" s="110">
        <f t="shared" si="69"/>
        <v>1515796.7999999998</v>
      </c>
      <c r="CR44" s="110">
        <f t="shared" si="69"/>
        <v>17</v>
      </c>
      <c r="CS44" s="110">
        <f t="shared" si="69"/>
        <v>484080.35199999996</v>
      </c>
      <c r="CT44" s="110">
        <f t="shared" si="69"/>
        <v>67</v>
      </c>
      <c r="CU44" s="110">
        <f t="shared" si="69"/>
        <v>3040698.64</v>
      </c>
      <c r="CV44" s="110">
        <f t="shared" si="69"/>
        <v>0</v>
      </c>
      <c r="CW44" s="110">
        <f t="shared" si="69"/>
        <v>0</v>
      </c>
      <c r="CX44" s="110">
        <f t="shared" si="69"/>
        <v>10</v>
      </c>
      <c r="CY44" s="110">
        <f t="shared" si="69"/>
        <v>256223.52</v>
      </c>
      <c r="CZ44" s="110">
        <f t="shared" si="69"/>
        <v>0</v>
      </c>
      <c r="DA44" s="110">
        <f t="shared" si="69"/>
        <v>0</v>
      </c>
      <c r="DB44" s="110">
        <f t="shared" si="69"/>
        <v>0</v>
      </c>
      <c r="DC44" s="113">
        <f t="shared" si="69"/>
        <v>0</v>
      </c>
      <c r="DD44" s="110">
        <f t="shared" si="69"/>
        <v>3</v>
      </c>
      <c r="DE44" s="110">
        <f t="shared" si="69"/>
        <v>85407.84</v>
      </c>
      <c r="DF44" s="114">
        <f t="shared" si="69"/>
        <v>11</v>
      </c>
      <c r="DG44" s="110">
        <f t="shared" si="69"/>
        <v>387489.984</v>
      </c>
      <c r="DH44" s="110">
        <f t="shared" si="69"/>
        <v>6</v>
      </c>
      <c r="DI44" s="110">
        <f t="shared" si="69"/>
        <v>193021.71839999998</v>
      </c>
      <c r="DJ44" s="110">
        <v>5</v>
      </c>
      <c r="DK44" s="110">
        <f t="shared" si="69"/>
        <v>118883.976</v>
      </c>
      <c r="DL44" s="110">
        <f t="shared" si="69"/>
        <v>41</v>
      </c>
      <c r="DM44" s="110">
        <f t="shared" si="69"/>
        <v>2196393.96</v>
      </c>
      <c r="DN44" s="110">
        <f t="shared" si="69"/>
        <v>3264</v>
      </c>
      <c r="DO44" s="110">
        <f t="shared" si="69"/>
        <v>106787745.69440003</v>
      </c>
    </row>
    <row r="45" spans="1:119" x14ac:dyDescent="0.25">
      <c r="A45" s="100"/>
      <c r="B45" s="101">
        <v>28</v>
      </c>
      <c r="C45" s="82" t="s">
        <v>172</v>
      </c>
      <c r="D45" s="83">
        <v>22900</v>
      </c>
      <c r="E45" s="102">
        <v>1.72</v>
      </c>
      <c r="F45" s="102"/>
      <c r="G45" s="85">
        <v>1</v>
      </c>
      <c r="H45" s="86"/>
      <c r="I45" s="86"/>
      <c r="J45" s="83">
        <v>1.4</v>
      </c>
      <c r="K45" s="83">
        <v>1.68</v>
      </c>
      <c r="L45" s="83">
        <v>2.23</v>
      </c>
      <c r="M45" s="87">
        <v>2.57</v>
      </c>
      <c r="N45" s="90">
        <v>4</v>
      </c>
      <c r="O45" s="89">
        <f t="shared" ref="O45" si="70">(N45*$D45*$E45*$G45*$J45)</f>
        <v>220572.79999999999</v>
      </c>
      <c r="P45" s="90"/>
      <c r="Q45" s="90">
        <f t="shared" ref="Q45" si="71">(P45*$D45*$E45*$G45*$J45)</f>
        <v>0</v>
      </c>
      <c r="R45" s="90">
        <v>5</v>
      </c>
      <c r="S45" s="89">
        <f t="shared" ref="S45" si="72">(R45*$D45*$E45*$G45*$J45)</f>
        <v>275716</v>
      </c>
      <c r="T45" s="90"/>
      <c r="U45" s="89">
        <f t="shared" ref="U45" si="73">(T45*$D45*$E45*$G45*$J45)</f>
        <v>0</v>
      </c>
      <c r="V45" s="90">
        <v>0</v>
      </c>
      <c r="W45" s="89">
        <f t="shared" ref="W45" si="74">(V45*$D45*$E45*$G45*$J45)</f>
        <v>0</v>
      </c>
      <c r="X45" s="90">
        <v>0</v>
      </c>
      <c r="Y45" s="89">
        <f t="shared" ref="Y45" si="75">(X45*$D45*$E45*$G45*$J45)</f>
        <v>0</v>
      </c>
      <c r="Z45" s="90">
        <v>900</v>
      </c>
      <c r="AA45" s="89">
        <f t="shared" ref="AA45" si="76">(Z45*$D45*$E45*$G45*$J45)</f>
        <v>49628880</v>
      </c>
      <c r="AB45" s="90">
        <v>0</v>
      </c>
      <c r="AC45" s="89">
        <f t="shared" ref="AC45" si="77">(AB45*$D45*$E45*$G45*$J45)</f>
        <v>0</v>
      </c>
      <c r="AD45" s="90"/>
      <c r="AE45" s="89">
        <f t="shared" ref="AE45" si="78">(AD45*$D45*$E45*$G45*$J45)</f>
        <v>0</v>
      </c>
      <c r="AF45" s="90">
        <v>0</v>
      </c>
      <c r="AG45" s="89">
        <f t="shared" ref="AG45" si="79">(AF45*$D45*$E45*$G45*$J45)</f>
        <v>0</v>
      </c>
      <c r="AH45" s="92"/>
      <c r="AI45" s="89">
        <f t="shared" ref="AI45" si="80">(AH45*$D45*$E45*$G45*$J45)</f>
        <v>0</v>
      </c>
      <c r="AJ45" s="90">
        <v>13</v>
      </c>
      <c r="AK45" s="89">
        <f t="shared" ref="AK45" si="81">(AJ45*$D45*$E45*$G45*$J45)</f>
        <v>716861.6</v>
      </c>
      <c r="AL45" s="104">
        <v>0</v>
      </c>
      <c r="AM45" s="89">
        <f t="shared" ref="AM45" si="82">(AL45*$D45*$E45*$G45*$K45)</f>
        <v>0</v>
      </c>
      <c r="AN45" s="90"/>
      <c r="AO45" s="95">
        <f t="shared" ref="AO45" si="83">(AN45*$D45*$E45*$G45*$K45)</f>
        <v>0</v>
      </c>
      <c r="AP45" s="90">
        <v>0</v>
      </c>
      <c r="AQ45" s="89">
        <f t="shared" ref="AQ45" si="84">(AP45*$D45*$E45*$G45*$J45)</f>
        <v>0</v>
      </c>
      <c r="AR45" s="90">
        <v>0</v>
      </c>
      <c r="AS45" s="90">
        <f t="shared" ref="AS45" si="85">(AR45*$D45*$E45*$G45*$J45)</f>
        <v>0</v>
      </c>
      <c r="AT45" s="90"/>
      <c r="AU45" s="90">
        <f t="shared" ref="AU45" si="86">(AT45*$D45*$E45*$G45*$J45)</f>
        <v>0</v>
      </c>
      <c r="AV45" s="90">
        <v>0</v>
      </c>
      <c r="AW45" s="89">
        <f t="shared" ref="AW45" si="87">(AV45*$D45*$E45*$G45*$J45)</f>
        <v>0</v>
      </c>
      <c r="AX45" s="90">
        <v>0</v>
      </c>
      <c r="AY45" s="89">
        <f t="shared" ref="AY45" si="88">(AX45*$D45*$E45*$G45*$J45)</f>
        <v>0</v>
      </c>
      <c r="AZ45" s="90">
        <v>0</v>
      </c>
      <c r="BA45" s="89">
        <f t="shared" ref="BA45" si="89">(AZ45*$D45*$E45*$G45*$J45)</f>
        <v>0</v>
      </c>
      <c r="BB45" s="90">
        <v>6</v>
      </c>
      <c r="BC45" s="89">
        <f t="shared" ref="BC45" si="90">(BB45*$D45*$E45*$G45*$J45)</f>
        <v>330859.19999999995</v>
      </c>
      <c r="BD45" s="90">
        <v>1</v>
      </c>
      <c r="BE45" s="89">
        <f t="shared" ref="BE45" si="91">(BD45*$D45*$E45*$G45*$J45)</f>
        <v>55143.199999999997</v>
      </c>
      <c r="BF45" s="90">
        <v>1</v>
      </c>
      <c r="BG45" s="89">
        <f t="shared" ref="BG45" si="92">(BF45*$D45*$E45*$G45*$K45)</f>
        <v>66171.839999999997</v>
      </c>
      <c r="BH45" s="90"/>
      <c r="BI45" s="89">
        <f t="shared" ref="BI45" si="93">(BH45*$D45*$E45*$G45*$K45)</f>
        <v>0</v>
      </c>
      <c r="BJ45" s="90">
        <v>2</v>
      </c>
      <c r="BK45" s="89">
        <f t="shared" ref="BK45" si="94">(BJ45*$D45*$E45*$G45*$K45)</f>
        <v>132343.67999999999</v>
      </c>
      <c r="BL45" s="90">
        <v>0</v>
      </c>
      <c r="BM45" s="89">
        <f t="shared" ref="BM45" si="95">(BL45*$D45*$E45*$G45*$K45)</f>
        <v>0</v>
      </c>
      <c r="BN45" s="90">
        <v>1</v>
      </c>
      <c r="BO45" s="89">
        <f t="shared" ref="BO45" si="96">(BN45*$D45*$E45*$G45*$K45)</f>
        <v>66171.839999999997</v>
      </c>
      <c r="BP45" s="90">
        <v>7</v>
      </c>
      <c r="BQ45" s="89">
        <f t="shared" ref="BQ45" si="97">(BP45*$D45*$E45*$G45*$K45)</f>
        <v>463202.88</v>
      </c>
      <c r="BR45" s="90">
        <v>1</v>
      </c>
      <c r="BS45" s="89">
        <f t="shared" ref="BS45" si="98">(BR45*$D45*$E45*$G45*$K45)</f>
        <v>66171.839999999997</v>
      </c>
      <c r="BT45" s="90">
        <v>7</v>
      </c>
      <c r="BU45" s="89">
        <f t="shared" ref="BU45" si="99">(BT45*$D45*$E45*$G45*$K45)</f>
        <v>463202.88</v>
      </c>
      <c r="BV45" s="90"/>
      <c r="BW45" s="89">
        <f t="shared" ref="BW45" si="100">(BV45*$D45*$E45*$G45*$K45)</f>
        <v>0</v>
      </c>
      <c r="BX45" s="90"/>
      <c r="BY45" s="89">
        <f t="shared" ref="BY45" si="101">(BX45*$D45*$E45*$G45*$K45)</f>
        <v>0</v>
      </c>
      <c r="BZ45" s="90">
        <v>11</v>
      </c>
      <c r="CA45" s="97">
        <f t="shared" ref="CA45" si="102">(BZ45*$D45*$E45*$G45*$K45)</f>
        <v>727890.24</v>
      </c>
      <c r="CB45" s="90"/>
      <c r="CC45" s="89">
        <f t="shared" ref="CC45" si="103">(CB45*$D45*$E45*$G45*$J45)</f>
        <v>0</v>
      </c>
      <c r="CD45" s="90"/>
      <c r="CE45" s="89">
        <f t="shared" ref="CE45" si="104">(CD45*$D45*$E45*$G45*$J45)</f>
        <v>0</v>
      </c>
      <c r="CF45" s="90">
        <v>0</v>
      </c>
      <c r="CG45" s="89">
        <f t="shared" ref="CG45" si="105">(CF45*$D45*$E45*$G45*$J45)</f>
        <v>0</v>
      </c>
      <c r="CH45" s="90"/>
      <c r="CI45" s="90">
        <f t="shared" ref="CI45" si="106">(CH45*$D45*$E45*$G45*$J45)</f>
        <v>0</v>
      </c>
      <c r="CJ45" s="90"/>
      <c r="CK45" s="89">
        <f t="shared" ref="CK45" si="107">(CJ45*$D45*$E45*$G45*$K45)</f>
        <v>0</v>
      </c>
      <c r="CL45" s="90"/>
      <c r="CM45" s="89">
        <f t="shared" ref="CM45" si="108">(CL45*$D45*$E45*$G45*$J45)</f>
        <v>0</v>
      </c>
      <c r="CN45" s="90"/>
      <c r="CO45" s="89">
        <f t="shared" ref="CO45" si="109">(CN45*$D45*$E45*$G45*$J45)</f>
        <v>0</v>
      </c>
      <c r="CP45" s="90"/>
      <c r="CQ45" s="89">
        <f t="shared" ref="CQ45" si="110">(CP45*$D45*$E45*$G45*$J45)</f>
        <v>0</v>
      </c>
      <c r="CR45" s="90">
        <v>1</v>
      </c>
      <c r="CS45" s="89">
        <f t="shared" ref="CS45" si="111">(CR45*$D45*$E45*$G45*$J45)</f>
        <v>55143.199999999997</v>
      </c>
      <c r="CT45" s="90">
        <v>45</v>
      </c>
      <c r="CU45" s="89">
        <f t="shared" ref="CU45" si="112">(CT45*$D45*$E45*$G45*$J45)</f>
        <v>2481444</v>
      </c>
      <c r="CV45" s="90"/>
      <c r="CW45" s="89">
        <f t="shared" ref="CW45" si="113">(CV45*$D45*$E45*$G45*$K45)</f>
        <v>0</v>
      </c>
      <c r="CX45" s="104">
        <v>0</v>
      </c>
      <c r="CY45" s="89">
        <f t="shared" ref="CY45" si="114">(CX45*$D45*$E45*$G45*$K45)</f>
        <v>0</v>
      </c>
      <c r="CZ45" s="90"/>
      <c r="DA45" s="89">
        <f t="shared" ref="DA45" si="115">(CZ45*$D45*$E45*$G45*$J45)</f>
        <v>0</v>
      </c>
      <c r="DB45" s="90">
        <v>0</v>
      </c>
      <c r="DC45" s="95">
        <f t="shared" ref="DC45" si="116">(DB45*$D45*$E45*$G45*$K45)</f>
        <v>0</v>
      </c>
      <c r="DD45" s="90">
        <v>0</v>
      </c>
      <c r="DE45" s="89">
        <f t="shared" ref="DE45" si="117">(DD45*$D45*$E45*$G45*$K45)</f>
        <v>0</v>
      </c>
      <c r="DF45" s="105">
        <v>1</v>
      </c>
      <c r="DG45" s="89">
        <f t="shared" ref="DG45" si="118">(DF45*$D45*$E45*$G45*$K45)</f>
        <v>66171.839999999997</v>
      </c>
      <c r="DH45" s="90"/>
      <c r="DI45" s="89">
        <f t="shared" ref="DI45" si="119">(DH45*$D45*$E45*$G45*$K45)</f>
        <v>0</v>
      </c>
      <c r="DJ45" s="90"/>
      <c r="DK45" s="89">
        <f t="shared" ref="DK45" si="120">(DJ45*$D45*$E45*$G45*$L45)</f>
        <v>0</v>
      </c>
      <c r="DL45" s="90">
        <v>3</v>
      </c>
      <c r="DM45" s="97">
        <f t="shared" ref="DM45" si="121">(DL45*$D45*$E45*$G45*$M45)</f>
        <v>303681.48</v>
      </c>
      <c r="DN45" s="99">
        <f t="shared" ref="DN45:DO47" si="122">SUM(N45,P45,R45,T45,V45,X45,Z45,AB45,AD45,AF45,AH45,AJ45,AL45,AP45,AR45,CF45,AT45,AV45,AX45,AZ45,BB45,CJ45,BD45,BF45,BH45,BL45,AN45,BN45,BP45,BR45,BT45,BV45,BX45,BZ45,CB45,CD45,CH45,CL45,CN45,CP45,CR45,CT45,CV45,CX45,BJ45,CZ45,DB45,DD45,DF45,DH45,DJ45,DL45)</f>
        <v>1009</v>
      </c>
      <c r="DO45" s="97">
        <f t="shared" si="122"/>
        <v>56119628.520000026</v>
      </c>
    </row>
    <row r="46" spans="1:119" ht="33.75" customHeight="1" x14ac:dyDescent="0.25">
      <c r="A46" s="100"/>
      <c r="B46" s="101">
        <v>29</v>
      </c>
      <c r="C46" s="82" t="s">
        <v>173</v>
      </c>
      <c r="D46" s="83">
        <v>22900</v>
      </c>
      <c r="E46" s="102">
        <v>0.74</v>
      </c>
      <c r="F46" s="102"/>
      <c r="G46" s="85">
        <v>1</v>
      </c>
      <c r="H46" s="86"/>
      <c r="I46" s="86"/>
      <c r="J46" s="83">
        <v>1.4</v>
      </c>
      <c r="K46" s="83">
        <v>1.68</v>
      </c>
      <c r="L46" s="83">
        <v>2.23</v>
      </c>
      <c r="M46" s="87">
        <v>2.57</v>
      </c>
      <c r="N46" s="90">
        <v>20</v>
      </c>
      <c r="O46" s="89">
        <f>(N46*$D46*$E46*$G46*$J46*$O$10)</f>
        <v>521936.8</v>
      </c>
      <c r="P46" s="90">
        <v>8</v>
      </c>
      <c r="Q46" s="90">
        <f>(P46*$D46*$E46*$G46*$J46*$Q$10)</f>
        <v>208774.72</v>
      </c>
      <c r="R46" s="90">
        <v>34</v>
      </c>
      <c r="S46" s="89">
        <f>(R46*$D46*$E46*$G46*$J46*$S$10)</f>
        <v>887292.56</v>
      </c>
      <c r="T46" s="90"/>
      <c r="U46" s="89">
        <f>(T46/12*7*$D46*$E46*$G46*$J46*$U$10)+(T46/12*5*$D46*$E46*$G46*$J46*$U$11)</f>
        <v>0</v>
      </c>
      <c r="V46" s="90">
        <v>0</v>
      </c>
      <c r="W46" s="89">
        <f>(V46*$D46*$E46*$G46*$J46*$W$10)</f>
        <v>0</v>
      </c>
      <c r="X46" s="90">
        <v>0</v>
      </c>
      <c r="Y46" s="89">
        <f>(X46*$D46*$E46*$G46*$J46*$Y$10)</f>
        <v>0</v>
      </c>
      <c r="Z46" s="90">
        <v>400</v>
      </c>
      <c r="AA46" s="89">
        <f>(Z46*$D46*$E46*$G46*$J46*$AA$10)</f>
        <v>10438736</v>
      </c>
      <c r="AB46" s="90">
        <v>0</v>
      </c>
      <c r="AC46" s="89">
        <f>(AB46*$D46*$E46*$G46*$J46*$AC$10)</f>
        <v>0</v>
      </c>
      <c r="AD46" s="90">
        <v>15</v>
      </c>
      <c r="AE46" s="89">
        <f>(AD46*$D46*$E46*$G46*$J46*$AE$10)</f>
        <v>391452.60000000003</v>
      </c>
      <c r="AF46" s="90">
        <v>0</v>
      </c>
      <c r="AG46" s="89">
        <f>(AF46*$D46*$E46*$G46*$J46*$AG$10)</f>
        <v>0</v>
      </c>
      <c r="AH46" s="90">
        <v>5</v>
      </c>
      <c r="AI46" s="89">
        <f>(AH46*$D46*$E46*$G46*$J46*$AI$10)</f>
        <v>130484.2</v>
      </c>
      <c r="AJ46" s="90">
        <v>18</v>
      </c>
      <c r="AK46" s="89">
        <f>(AJ46*$D46*$E46*$G46*$J46*$AK$10)</f>
        <v>469743.12</v>
      </c>
      <c r="AL46" s="104"/>
      <c r="AM46" s="89">
        <f>(AL46*$D46*$E46*$G46*$K46*$AM$10)</f>
        <v>0</v>
      </c>
      <c r="AN46" s="90">
        <v>1</v>
      </c>
      <c r="AO46" s="95">
        <f>(AN46*$D46*$E46*$G46*$K46*$AO$10)</f>
        <v>31316.208000000002</v>
      </c>
      <c r="AP46" s="90">
        <v>5</v>
      </c>
      <c r="AQ46" s="89">
        <f>(AP46*$D46*$E46*$G46*$J46*$AQ$10)</f>
        <v>118621.99999999999</v>
      </c>
      <c r="AR46" s="90"/>
      <c r="AS46" s="90">
        <f>(AR46*$D46*$E46*$G46*$J46*$AS$10)</f>
        <v>0</v>
      </c>
      <c r="AT46" s="90">
        <v>230</v>
      </c>
      <c r="AU46" s="90">
        <f>(AT46*$D46*$E46*$G46*$J46*$AU$10)</f>
        <v>6275103.7999999998</v>
      </c>
      <c r="AV46" s="90">
        <v>0</v>
      </c>
      <c r="AW46" s="89">
        <f>(AV46*$D46*$E46*$G46*$J46*$AW$10)</f>
        <v>0</v>
      </c>
      <c r="AX46" s="90">
        <v>0</v>
      </c>
      <c r="AY46" s="89">
        <f>(AX46*$D46*$E46*$G46*$J46*$AY$10)</f>
        <v>0</v>
      </c>
      <c r="AZ46" s="90">
        <v>0</v>
      </c>
      <c r="BA46" s="89">
        <f>(AZ46*$D46*$E46*$G46*$J46*$BA$10)</f>
        <v>0</v>
      </c>
      <c r="BB46" s="90">
        <v>20</v>
      </c>
      <c r="BC46" s="89">
        <f>(BB46*$D46*$E46*$G46*$J46*$BC$10)</f>
        <v>521936.8</v>
      </c>
      <c r="BD46" s="90">
        <v>7</v>
      </c>
      <c r="BE46" s="89">
        <f>(BD46*$D46*$E46*$G46*$J46*$BE$10)</f>
        <v>182677.88</v>
      </c>
      <c r="BF46" s="90">
        <v>63</v>
      </c>
      <c r="BG46" s="89">
        <f>(BF46*$D46*$E46*$G46*$K46*$BG$10)</f>
        <v>1793564.64</v>
      </c>
      <c r="BH46" s="90">
        <v>4</v>
      </c>
      <c r="BI46" s="89">
        <f>(BH46*$D46*$E46*$G46*$K46*$BI$10)</f>
        <v>113877.12</v>
      </c>
      <c r="BJ46" s="90">
        <v>76</v>
      </c>
      <c r="BK46" s="89">
        <f>(BJ46*$D46*$E46*$G46*$K46*$BK$10)</f>
        <v>2488215.0719999997</v>
      </c>
      <c r="BL46" s="90">
        <v>0</v>
      </c>
      <c r="BM46" s="89">
        <f>(BL46*$D46*$E46*$G46*$K46*$BM$10)</f>
        <v>0</v>
      </c>
      <c r="BN46" s="90">
        <v>10</v>
      </c>
      <c r="BO46" s="89">
        <f>(BN46*$D46*$E46*$G46*$K46*$BO$10)</f>
        <v>313162.08</v>
      </c>
      <c r="BP46" s="90">
        <v>25</v>
      </c>
      <c r="BQ46" s="89">
        <f>(BP46*$D46*$E46*$G46*$K46*$BQ$10)</f>
        <v>711732</v>
      </c>
      <c r="BR46" s="90">
        <v>13</v>
      </c>
      <c r="BS46" s="89">
        <f>(BR46*$D46*$E46*$G46*$K46*$BS$10)</f>
        <v>462625.80000000005</v>
      </c>
      <c r="BT46" s="90">
        <v>13</v>
      </c>
      <c r="BU46" s="89">
        <f>(BT46*$D46*$E46*$G46*$K46*$BU$10)</f>
        <v>333090.576</v>
      </c>
      <c r="BV46" s="90">
        <v>20</v>
      </c>
      <c r="BW46" s="89">
        <f>(BV46*$D46*$E46*$G46*$K46*$BW$10)</f>
        <v>711732</v>
      </c>
      <c r="BX46" s="90">
        <v>19</v>
      </c>
      <c r="BY46" s="89">
        <f>(BX46*$D46*$E46*$G46*$K46*$BY$10)</f>
        <v>540916.31999999995</v>
      </c>
      <c r="BZ46" s="96">
        <f>50+2</f>
        <v>52</v>
      </c>
      <c r="CA46" s="97">
        <f>(BZ46*$D46*$E46*$G46*$K46*$CA$10)</f>
        <v>1480402.56</v>
      </c>
      <c r="CB46" s="90">
        <v>227</v>
      </c>
      <c r="CC46" s="89">
        <f>(CB46*$D46*$E46*$G46*$J46*$CC$10)</f>
        <v>6085545.8439999996</v>
      </c>
      <c r="CD46" s="90">
        <v>57</v>
      </c>
      <c r="CE46" s="89">
        <f>(CD46*$D46*$E46*$G46*$J46*$CE$10)</f>
        <v>1528088.6039999996</v>
      </c>
      <c r="CF46" s="90">
        <v>0</v>
      </c>
      <c r="CG46" s="89">
        <f>(CF46*$D46*$E46*$G46*$J46*$CG$10)</f>
        <v>0</v>
      </c>
      <c r="CH46" s="90"/>
      <c r="CI46" s="90">
        <f>(CH46*$D46*$E46*$G46*$J46*$CI$10)</f>
        <v>0</v>
      </c>
      <c r="CJ46" s="90"/>
      <c r="CK46" s="89">
        <f>(CJ46*$D46*$E46*$G46*$K46*$CK$10)</f>
        <v>0</v>
      </c>
      <c r="CL46" s="90">
        <v>2</v>
      </c>
      <c r="CM46" s="89">
        <f>(CL46*$D46*$E46*$G46*$J46*$CM$10)</f>
        <v>33214.159999999996</v>
      </c>
      <c r="CN46" s="90"/>
      <c r="CO46" s="89">
        <f>(CN46*$D46*$E46*$G46*$J46*$CO$10)</f>
        <v>0</v>
      </c>
      <c r="CP46" s="90">
        <v>60</v>
      </c>
      <c r="CQ46" s="89">
        <f>(CP46*$D46*$E46*$G46*$J46*$CQ$10)</f>
        <v>996424.79999999993</v>
      </c>
      <c r="CR46" s="90">
        <v>16</v>
      </c>
      <c r="CS46" s="89">
        <f>(CR46*$D46*$E46*$G46*$J46*$CS$10)</f>
        <v>428937.15199999994</v>
      </c>
      <c r="CT46" s="90">
        <v>20</v>
      </c>
      <c r="CU46" s="89">
        <f>(CT46*$D46*$E46*$G46*$J46*$CU$10)</f>
        <v>536171.43999999983</v>
      </c>
      <c r="CV46" s="90"/>
      <c r="CW46" s="89">
        <f>(CV46*$D46*$E46*$G46*$K46*$CW$10)</f>
        <v>0</v>
      </c>
      <c r="CX46" s="104">
        <v>10</v>
      </c>
      <c r="CY46" s="89">
        <f>(CX46*$D46*$E46*$G46*$K46*$CY$10)</f>
        <v>256223.52</v>
      </c>
      <c r="CZ46" s="90"/>
      <c r="DA46" s="89">
        <f>(CZ46*$D46*$E46*$G46*$J46*$DA$10)</f>
        <v>0</v>
      </c>
      <c r="DB46" s="90"/>
      <c r="DC46" s="95">
        <f>(DB46*$D46*$E46*$G46*$K46*$DC$10)</f>
        <v>0</v>
      </c>
      <c r="DD46" s="90">
        <v>3</v>
      </c>
      <c r="DE46" s="89">
        <f>(DD46*$D46*$E46*$G46*$K46*$DE$10)</f>
        <v>85407.84</v>
      </c>
      <c r="DF46" s="105">
        <v>9</v>
      </c>
      <c r="DG46" s="89">
        <f>(DF46*$D46*$E46*$G46*$K46*$DG$10)</f>
        <v>307468.22399999999</v>
      </c>
      <c r="DH46" s="90">
        <v>6</v>
      </c>
      <c r="DI46" s="89">
        <f>(DH46*$D46*$E46*$G46*$K46*$DI$10)</f>
        <v>193021.71839999998</v>
      </c>
      <c r="DJ46" s="90">
        <v>1</v>
      </c>
      <c r="DK46" s="89">
        <f>(DJ46*$D46*$E46*$G46*$L46*$DK$10)</f>
        <v>45347.495999999999</v>
      </c>
      <c r="DL46" s="90">
        <v>35</v>
      </c>
      <c r="DM46" s="97">
        <f>(DL46*$D46*$E46*$G46*$M46*$DM$10)</f>
        <v>1829151.24</v>
      </c>
      <c r="DN46" s="99">
        <f t="shared" si="122"/>
        <v>1504</v>
      </c>
      <c r="DO46" s="97">
        <f t="shared" si="122"/>
        <v>41452396.894400001</v>
      </c>
    </row>
    <row r="47" spans="1:119" ht="27" customHeight="1" x14ac:dyDescent="0.25">
      <c r="A47" s="100"/>
      <c r="B47" s="101">
        <v>30</v>
      </c>
      <c r="C47" s="82" t="s">
        <v>174</v>
      </c>
      <c r="D47" s="83">
        <v>22900</v>
      </c>
      <c r="E47" s="102">
        <v>0.36</v>
      </c>
      <c r="F47" s="102"/>
      <c r="G47" s="85">
        <v>1</v>
      </c>
      <c r="H47" s="86"/>
      <c r="I47" s="86"/>
      <c r="J47" s="83">
        <v>1.4</v>
      </c>
      <c r="K47" s="83">
        <v>1.68</v>
      </c>
      <c r="L47" s="83">
        <v>2.23</v>
      </c>
      <c r="M47" s="87">
        <v>2.57</v>
      </c>
      <c r="N47" s="90"/>
      <c r="O47" s="89">
        <f>(N47*$D47*$E47*$G47*$J47)</f>
        <v>0</v>
      </c>
      <c r="P47" s="90"/>
      <c r="Q47" s="90">
        <f>(P47*$D47*$E47*$G47*$J47)</f>
        <v>0</v>
      </c>
      <c r="R47" s="90">
        <v>16</v>
      </c>
      <c r="S47" s="89">
        <f>(R47*$D47*$E47*$G47*$J47)</f>
        <v>184665.59999999998</v>
      </c>
      <c r="T47" s="90"/>
      <c r="U47" s="89">
        <f>(T47*$D47*$E47*$G47*$J47)</f>
        <v>0</v>
      </c>
      <c r="V47" s="90">
        <v>0</v>
      </c>
      <c r="W47" s="89">
        <f>(V47*$D47*$E47*$G47*$J47)</f>
        <v>0</v>
      </c>
      <c r="X47" s="90">
        <v>0</v>
      </c>
      <c r="Y47" s="89">
        <f>(X47*$D47*$E47*$G47*$J47)</f>
        <v>0</v>
      </c>
      <c r="Z47" s="90">
        <v>130</v>
      </c>
      <c r="AA47" s="89">
        <f>(Z47*$D47*$E47*$G47*$J47)</f>
        <v>1500408</v>
      </c>
      <c r="AB47" s="90">
        <v>0</v>
      </c>
      <c r="AC47" s="89">
        <f>(AB47*$D47*$E47*$G47*$J47)</f>
        <v>0</v>
      </c>
      <c r="AD47" s="90"/>
      <c r="AE47" s="89">
        <f>(AD47*$D47*$E47*$G47*$J47)</f>
        <v>0</v>
      </c>
      <c r="AF47" s="90">
        <v>0</v>
      </c>
      <c r="AG47" s="89">
        <f>(AF47*$D47*$E47*$G47*$J47)</f>
        <v>0</v>
      </c>
      <c r="AH47" s="92"/>
      <c r="AI47" s="89">
        <f>(AH47*$D47*$E47*$G47*$J47)</f>
        <v>0</v>
      </c>
      <c r="AJ47" s="90">
        <v>122</v>
      </c>
      <c r="AK47" s="89">
        <f>(AJ47*$D47*$E47*$G47*$J47)</f>
        <v>1408075.2</v>
      </c>
      <c r="AL47" s="104">
        <v>0</v>
      </c>
      <c r="AM47" s="89">
        <f>(AL47*$D47*$E47*$G47*$K47)</f>
        <v>0</v>
      </c>
      <c r="AN47" s="90">
        <v>2</v>
      </c>
      <c r="AO47" s="95">
        <f>(AN47*$D47*$E47*$G47*$K47)</f>
        <v>27699.84</v>
      </c>
      <c r="AP47" s="90"/>
      <c r="AQ47" s="89">
        <f>(AP47*$D47*$E47*$G47*$J47)</f>
        <v>0</v>
      </c>
      <c r="AR47" s="90"/>
      <c r="AS47" s="90">
        <f>(AR47*$D47*$E47*$G47*$J47)</f>
        <v>0</v>
      </c>
      <c r="AT47" s="90">
        <v>70</v>
      </c>
      <c r="AU47" s="90">
        <f>(AT47*$D47*$E47*$G47*$J47)</f>
        <v>807912</v>
      </c>
      <c r="AV47" s="90">
        <v>0</v>
      </c>
      <c r="AW47" s="89">
        <f>(AV47*$D47*$E47*$G47*$J47)</f>
        <v>0</v>
      </c>
      <c r="AX47" s="90">
        <v>0</v>
      </c>
      <c r="AY47" s="89">
        <f>(AX47*$D47*$E47*$G47*$J47)</f>
        <v>0</v>
      </c>
      <c r="AZ47" s="90">
        <v>0</v>
      </c>
      <c r="BA47" s="89">
        <f>(AZ47*$D47*$E47*$G47*$J47)</f>
        <v>0</v>
      </c>
      <c r="BB47" s="90">
        <v>3</v>
      </c>
      <c r="BC47" s="89">
        <f>(BB47*$D47*$E47*$G47*$J47)</f>
        <v>34624.799999999996</v>
      </c>
      <c r="BD47" s="90">
        <v>10</v>
      </c>
      <c r="BE47" s="89">
        <f>(BD47*$D47*$E47*$G47*$J47)</f>
        <v>115415.99999999999</v>
      </c>
      <c r="BF47" s="90">
        <v>31</v>
      </c>
      <c r="BG47" s="89">
        <f>(BF47*$D47*$E47*$G47*$K47)</f>
        <v>429347.51999999996</v>
      </c>
      <c r="BH47" s="90"/>
      <c r="BI47" s="89">
        <f>(BH47*$D47*$E47*$G47*$K47)</f>
        <v>0</v>
      </c>
      <c r="BJ47" s="90">
        <v>80</v>
      </c>
      <c r="BK47" s="89">
        <f>(BJ47*$D47*$E47*$G47*$K47)</f>
        <v>1107993.5999999999</v>
      </c>
      <c r="BL47" s="90">
        <v>0</v>
      </c>
      <c r="BM47" s="89">
        <f>(BL47*$D47*$E47*$G47*$K47)</f>
        <v>0</v>
      </c>
      <c r="BN47" s="90">
        <f>15+6</f>
        <v>21</v>
      </c>
      <c r="BO47" s="89">
        <f>(BN47*$D47*$E47*$G47*$K47)</f>
        <v>290848.32</v>
      </c>
      <c r="BP47" s="90">
        <v>13</v>
      </c>
      <c r="BQ47" s="89">
        <f>(BP47*$D47*$E47*$G47*$K47)</f>
        <v>180048.96</v>
      </c>
      <c r="BR47" s="90"/>
      <c r="BS47" s="89">
        <f>(BR47*$D47*$E47*$G47*$K47)</f>
        <v>0</v>
      </c>
      <c r="BT47" s="90">
        <v>21</v>
      </c>
      <c r="BU47" s="89">
        <f>(BT47*$D47*$E47*$G47*$K47)</f>
        <v>290848.32</v>
      </c>
      <c r="BV47" s="90">
        <v>5</v>
      </c>
      <c r="BW47" s="89">
        <f>(BV47*$D47*$E47*$G47*$K47)</f>
        <v>69249.599999999991</v>
      </c>
      <c r="BX47" s="90">
        <v>30</v>
      </c>
      <c r="BY47" s="89">
        <f>(BX47*$D47*$E47*$G47*$K47)</f>
        <v>415497.6</v>
      </c>
      <c r="BZ47" s="90">
        <v>9</v>
      </c>
      <c r="CA47" s="97">
        <f>(BZ47*$D47*$E47*$G47*$K47)</f>
        <v>124649.28</v>
      </c>
      <c r="CB47" s="90"/>
      <c r="CC47" s="89">
        <f>(CB47*$D47*$E47*$G47*$J47)</f>
        <v>0</v>
      </c>
      <c r="CD47" s="90">
        <v>130</v>
      </c>
      <c r="CE47" s="89">
        <f>(CD47*$D47*$E47*$G47*$J47)</f>
        <v>1500408</v>
      </c>
      <c r="CF47" s="90">
        <v>0</v>
      </c>
      <c r="CG47" s="89">
        <f>(CF47*$D47*$E47*$G47*$J47)</f>
        <v>0</v>
      </c>
      <c r="CH47" s="90"/>
      <c r="CI47" s="90">
        <f>(CH47*$D47*$E47*$G47*$J47)</f>
        <v>0</v>
      </c>
      <c r="CJ47" s="90"/>
      <c r="CK47" s="89">
        <f>(CJ47*$D47*$E47*$G47*$K47)</f>
        <v>0</v>
      </c>
      <c r="CL47" s="90">
        <v>3</v>
      </c>
      <c r="CM47" s="89">
        <f>(CL47*$D47*$E47*$G47*$J47)</f>
        <v>34624.799999999996</v>
      </c>
      <c r="CN47" s="90"/>
      <c r="CO47" s="89">
        <f>(CN47*$D47*$E47*$G47*$J47)</f>
        <v>0</v>
      </c>
      <c r="CP47" s="90">
        <v>45</v>
      </c>
      <c r="CQ47" s="89">
        <f>(CP47*$D47*$E47*$G47*$J47)</f>
        <v>519371.99999999994</v>
      </c>
      <c r="CR47" s="90"/>
      <c r="CS47" s="89">
        <f>(CR47*$D47*$E47*$G47*$J47)</f>
        <v>0</v>
      </c>
      <c r="CT47" s="90">
        <v>2</v>
      </c>
      <c r="CU47" s="89">
        <f>(CT47*$D47*$E47*$G47*$J47)</f>
        <v>23083.199999999997</v>
      </c>
      <c r="CV47" s="90"/>
      <c r="CW47" s="89">
        <f>(CV47*$D47*$E47*$G47*$K47)</f>
        <v>0</v>
      </c>
      <c r="CX47" s="104">
        <v>0</v>
      </c>
      <c r="CY47" s="89">
        <f>(CX47*$D47*$E47*$G47*$K47)</f>
        <v>0</v>
      </c>
      <c r="CZ47" s="90"/>
      <c r="DA47" s="89">
        <f>(CZ47*$D47*$E47*$G47*$J47)</f>
        <v>0</v>
      </c>
      <c r="DB47" s="90"/>
      <c r="DC47" s="95">
        <f>(DB47*$D47*$E47*$G47*$K47)</f>
        <v>0</v>
      </c>
      <c r="DD47" s="90"/>
      <c r="DE47" s="89">
        <f>(DD47*$D47*$E47*$G47*$K47)</f>
        <v>0</v>
      </c>
      <c r="DF47" s="105">
        <v>1</v>
      </c>
      <c r="DG47" s="89">
        <f>(DF47*$D47*$E47*$G47*$K47)</f>
        <v>13849.92</v>
      </c>
      <c r="DH47" s="90"/>
      <c r="DI47" s="89">
        <f>(DH47*$D47*$E47*$G47*$K47)</f>
        <v>0</v>
      </c>
      <c r="DJ47" s="90">
        <v>4</v>
      </c>
      <c r="DK47" s="89">
        <f>(DJ47*$D47*$E47*$G47*$L47)</f>
        <v>73536.479999999996</v>
      </c>
      <c r="DL47" s="90">
        <v>3</v>
      </c>
      <c r="DM47" s="97">
        <f>(DL47*$D47*$E47*$G47*$M47)</f>
        <v>63561.24</v>
      </c>
      <c r="DN47" s="99">
        <f t="shared" si="122"/>
        <v>751</v>
      </c>
      <c r="DO47" s="97">
        <f t="shared" si="122"/>
        <v>9215720.2799999993</v>
      </c>
    </row>
    <row r="48" spans="1:119" ht="15.75" customHeight="1" x14ac:dyDescent="0.25">
      <c r="A48" s="100">
        <v>7</v>
      </c>
      <c r="B48" s="179"/>
      <c r="C48" s="178" t="s">
        <v>175</v>
      </c>
      <c r="D48" s="83">
        <v>22900</v>
      </c>
      <c r="E48" s="180">
        <v>1.84</v>
      </c>
      <c r="F48" s="180"/>
      <c r="G48" s="85">
        <v>1</v>
      </c>
      <c r="H48" s="86"/>
      <c r="I48" s="86"/>
      <c r="J48" s="83">
        <v>1.4</v>
      </c>
      <c r="K48" s="83">
        <v>1.68</v>
      </c>
      <c r="L48" s="83">
        <v>2.23</v>
      </c>
      <c r="M48" s="87">
        <v>2.57</v>
      </c>
      <c r="N48" s="110">
        <f>SUM(N49)</f>
        <v>0</v>
      </c>
      <c r="O48" s="110">
        <f t="shared" ref="O48:BZ48" si="123">SUM(O49)</f>
        <v>0</v>
      </c>
      <c r="P48" s="110">
        <f t="shared" si="123"/>
        <v>0</v>
      </c>
      <c r="Q48" s="110">
        <f t="shared" si="123"/>
        <v>0</v>
      </c>
      <c r="R48" s="110">
        <f t="shared" si="123"/>
        <v>18</v>
      </c>
      <c r="S48" s="110">
        <f t="shared" si="123"/>
        <v>1168009.9200000002</v>
      </c>
      <c r="T48" s="110">
        <f t="shared" si="123"/>
        <v>30</v>
      </c>
      <c r="U48" s="110">
        <f t="shared" si="123"/>
        <v>1983552.1999999997</v>
      </c>
      <c r="V48" s="110">
        <f t="shared" si="123"/>
        <v>0</v>
      </c>
      <c r="W48" s="110">
        <f t="shared" si="123"/>
        <v>0</v>
      </c>
      <c r="X48" s="110">
        <f t="shared" si="123"/>
        <v>0</v>
      </c>
      <c r="Y48" s="110">
        <f t="shared" si="123"/>
        <v>0</v>
      </c>
      <c r="Z48" s="110">
        <f t="shared" si="123"/>
        <v>0</v>
      </c>
      <c r="AA48" s="110">
        <f t="shared" si="123"/>
        <v>0</v>
      </c>
      <c r="AB48" s="110">
        <f t="shared" si="123"/>
        <v>0</v>
      </c>
      <c r="AC48" s="110">
        <f t="shared" si="123"/>
        <v>0</v>
      </c>
      <c r="AD48" s="110">
        <f t="shared" si="123"/>
        <v>0</v>
      </c>
      <c r="AE48" s="110">
        <f t="shared" si="123"/>
        <v>0</v>
      </c>
      <c r="AF48" s="110">
        <f t="shared" si="123"/>
        <v>35</v>
      </c>
      <c r="AG48" s="110">
        <f t="shared" si="123"/>
        <v>2890529.5999999996</v>
      </c>
      <c r="AH48" s="110">
        <f t="shared" si="123"/>
        <v>0</v>
      </c>
      <c r="AI48" s="110">
        <f t="shared" si="123"/>
        <v>0</v>
      </c>
      <c r="AJ48" s="110">
        <f t="shared" si="123"/>
        <v>0</v>
      </c>
      <c r="AK48" s="110">
        <f t="shared" si="123"/>
        <v>0</v>
      </c>
      <c r="AL48" s="110">
        <f t="shared" si="123"/>
        <v>0</v>
      </c>
      <c r="AM48" s="110">
        <f t="shared" si="123"/>
        <v>0</v>
      </c>
      <c r="AN48" s="110">
        <f t="shared" si="123"/>
        <v>0</v>
      </c>
      <c r="AO48" s="110">
        <f t="shared" si="123"/>
        <v>0</v>
      </c>
      <c r="AP48" s="110">
        <v>0</v>
      </c>
      <c r="AQ48" s="110">
        <f t="shared" si="123"/>
        <v>0</v>
      </c>
      <c r="AR48" s="110">
        <f t="shared" si="123"/>
        <v>0</v>
      </c>
      <c r="AS48" s="110">
        <f t="shared" si="123"/>
        <v>0</v>
      </c>
      <c r="AT48" s="110">
        <f t="shared" si="123"/>
        <v>0</v>
      </c>
      <c r="AU48" s="110">
        <f t="shared" si="123"/>
        <v>0</v>
      </c>
      <c r="AV48" s="110">
        <f t="shared" si="123"/>
        <v>0</v>
      </c>
      <c r="AW48" s="110">
        <f t="shared" si="123"/>
        <v>0</v>
      </c>
      <c r="AX48" s="110">
        <f t="shared" si="123"/>
        <v>0</v>
      </c>
      <c r="AY48" s="110">
        <f t="shared" si="123"/>
        <v>0</v>
      </c>
      <c r="AZ48" s="110">
        <f t="shared" si="123"/>
        <v>0</v>
      </c>
      <c r="BA48" s="110">
        <f t="shared" si="123"/>
        <v>0</v>
      </c>
      <c r="BB48" s="110">
        <f t="shared" si="123"/>
        <v>0</v>
      </c>
      <c r="BC48" s="110">
        <f t="shared" si="123"/>
        <v>0</v>
      </c>
      <c r="BD48" s="110">
        <f t="shared" si="123"/>
        <v>0</v>
      </c>
      <c r="BE48" s="110">
        <f t="shared" si="123"/>
        <v>0</v>
      </c>
      <c r="BF48" s="110">
        <f t="shared" si="123"/>
        <v>1</v>
      </c>
      <c r="BG48" s="110">
        <f t="shared" si="123"/>
        <v>70788.479999999996</v>
      </c>
      <c r="BH48" s="110">
        <f t="shared" si="123"/>
        <v>12</v>
      </c>
      <c r="BI48" s="110">
        <f t="shared" si="123"/>
        <v>849461.76000000001</v>
      </c>
      <c r="BJ48" s="110">
        <f t="shared" si="123"/>
        <v>20</v>
      </c>
      <c r="BK48" s="110">
        <f t="shared" si="123"/>
        <v>1628135.0399999998</v>
      </c>
      <c r="BL48" s="110">
        <f t="shared" si="123"/>
        <v>0</v>
      </c>
      <c r="BM48" s="110">
        <f t="shared" si="123"/>
        <v>0</v>
      </c>
      <c r="BN48" s="110">
        <f t="shared" si="123"/>
        <v>0</v>
      </c>
      <c r="BO48" s="110">
        <f t="shared" si="123"/>
        <v>0</v>
      </c>
      <c r="BP48" s="110">
        <f t="shared" si="123"/>
        <v>0</v>
      </c>
      <c r="BQ48" s="110">
        <f t="shared" si="123"/>
        <v>0</v>
      </c>
      <c r="BR48" s="110">
        <f t="shared" si="123"/>
        <v>0</v>
      </c>
      <c r="BS48" s="110">
        <f t="shared" si="123"/>
        <v>0</v>
      </c>
      <c r="BT48" s="110">
        <f t="shared" si="123"/>
        <v>0</v>
      </c>
      <c r="BU48" s="110">
        <f t="shared" si="123"/>
        <v>0</v>
      </c>
      <c r="BV48" s="110">
        <f t="shared" si="123"/>
        <v>7</v>
      </c>
      <c r="BW48" s="110">
        <f t="shared" si="123"/>
        <v>619399.19999999995</v>
      </c>
      <c r="BX48" s="110">
        <f t="shared" si="123"/>
        <v>0</v>
      </c>
      <c r="BY48" s="110">
        <f t="shared" si="123"/>
        <v>0</v>
      </c>
      <c r="BZ48" s="110">
        <f t="shared" si="123"/>
        <v>2</v>
      </c>
      <c r="CA48" s="110">
        <f t="shared" ref="CA48:DO48" si="124">SUM(CA49)</f>
        <v>141576.95999999999</v>
      </c>
      <c r="CB48" s="110">
        <f t="shared" si="124"/>
        <v>0</v>
      </c>
      <c r="CC48" s="110">
        <f t="shared" si="124"/>
        <v>0</v>
      </c>
      <c r="CD48" s="110">
        <f t="shared" si="124"/>
        <v>0</v>
      </c>
      <c r="CE48" s="110">
        <f t="shared" si="124"/>
        <v>0</v>
      </c>
      <c r="CF48" s="110">
        <f t="shared" si="124"/>
        <v>0</v>
      </c>
      <c r="CG48" s="110">
        <f t="shared" si="124"/>
        <v>0</v>
      </c>
      <c r="CH48" s="110">
        <f t="shared" si="124"/>
        <v>0</v>
      </c>
      <c r="CI48" s="110">
        <f t="shared" si="124"/>
        <v>0</v>
      </c>
      <c r="CJ48" s="110">
        <f t="shared" si="124"/>
        <v>0</v>
      </c>
      <c r="CK48" s="110">
        <f t="shared" si="124"/>
        <v>0</v>
      </c>
      <c r="CL48" s="110">
        <f t="shared" si="124"/>
        <v>0</v>
      </c>
      <c r="CM48" s="110">
        <f t="shared" si="124"/>
        <v>0</v>
      </c>
      <c r="CN48" s="110">
        <f t="shared" si="124"/>
        <v>0</v>
      </c>
      <c r="CO48" s="110">
        <f t="shared" si="124"/>
        <v>0</v>
      </c>
      <c r="CP48" s="110">
        <f t="shared" si="124"/>
        <v>0</v>
      </c>
      <c r="CQ48" s="110">
        <f t="shared" si="124"/>
        <v>0</v>
      </c>
      <c r="CR48" s="110">
        <f t="shared" si="124"/>
        <v>1</v>
      </c>
      <c r="CS48" s="110">
        <f t="shared" si="124"/>
        <v>66659.151999999987</v>
      </c>
      <c r="CT48" s="110">
        <f t="shared" si="124"/>
        <v>4</v>
      </c>
      <c r="CU48" s="110">
        <f t="shared" si="124"/>
        <v>266636.60799999995</v>
      </c>
      <c r="CV48" s="110">
        <f t="shared" si="124"/>
        <v>0</v>
      </c>
      <c r="CW48" s="110">
        <f t="shared" si="124"/>
        <v>0</v>
      </c>
      <c r="CX48" s="110">
        <f t="shared" si="124"/>
        <v>0</v>
      </c>
      <c r="CY48" s="110">
        <f t="shared" si="124"/>
        <v>0</v>
      </c>
      <c r="CZ48" s="110">
        <f t="shared" si="124"/>
        <v>0</v>
      </c>
      <c r="DA48" s="110">
        <f t="shared" si="124"/>
        <v>0</v>
      </c>
      <c r="DB48" s="110">
        <f t="shared" si="124"/>
        <v>0</v>
      </c>
      <c r="DC48" s="113">
        <f t="shared" si="124"/>
        <v>0</v>
      </c>
      <c r="DD48" s="110">
        <f t="shared" si="124"/>
        <v>0</v>
      </c>
      <c r="DE48" s="110">
        <f t="shared" si="124"/>
        <v>0</v>
      </c>
      <c r="DF48" s="114">
        <f t="shared" si="124"/>
        <v>0</v>
      </c>
      <c r="DG48" s="110">
        <f t="shared" si="124"/>
        <v>0</v>
      </c>
      <c r="DH48" s="110">
        <f t="shared" si="124"/>
        <v>0</v>
      </c>
      <c r="DI48" s="110">
        <f t="shared" si="124"/>
        <v>0</v>
      </c>
      <c r="DJ48" s="110">
        <v>0</v>
      </c>
      <c r="DK48" s="110">
        <f t="shared" si="124"/>
        <v>0</v>
      </c>
      <c r="DL48" s="110">
        <f t="shared" si="124"/>
        <v>0</v>
      </c>
      <c r="DM48" s="110">
        <f t="shared" si="124"/>
        <v>0</v>
      </c>
      <c r="DN48" s="110">
        <f t="shared" si="124"/>
        <v>130</v>
      </c>
      <c r="DO48" s="110">
        <f t="shared" si="124"/>
        <v>9684748.9199999999</v>
      </c>
    </row>
    <row r="49" spans="1:119" ht="30" customHeight="1" x14ac:dyDescent="0.25">
      <c r="A49" s="100"/>
      <c r="B49" s="101">
        <v>31</v>
      </c>
      <c r="C49" s="82" t="s">
        <v>176</v>
      </c>
      <c r="D49" s="83">
        <v>22900</v>
      </c>
      <c r="E49" s="102">
        <v>1.84</v>
      </c>
      <c r="F49" s="102"/>
      <c r="G49" s="85">
        <v>1</v>
      </c>
      <c r="H49" s="86"/>
      <c r="I49" s="86"/>
      <c r="J49" s="83">
        <v>1.4</v>
      </c>
      <c r="K49" s="83">
        <v>1.68</v>
      </c>
      <c r="L49" s="83">
        <v>2.23</v>
      </c>
      <c r="M49" s="87">
        <v>2.57</v>
      </c>
      <c r="N49" s="90"/>
      <c r="O49" s="89">
        <f t="shared" si="55"/>
        <v>0</v>
      </c>
      <c r="P49" s="90"/>
      <c r="Q49" s="90">
        <f>(P49*$D49*$E49*$G49*$J49*$Q$10)</f>
        <v>0</v>
      </c>
      <c r="R49" s="90">
        <v>18</v>
      </c>
      <c r="S49" s="89">
        <f>(R49*$D49*$E49*$G49*$J49*$S$10)</f>
        <v>1168009.9200000002</v>
      </c>
      <c r="T49" s="90">
        <v>30</v>
      </c>
      <c r="U49" s="89">
        <f>(T49/12*7*$D49*$E49*$G49*$J49*$U$10)+(T49/12*5*$D49*$E49*$G49*$J49*$U$11)</f>
        <v>1983552.1999999997</v>
      </c>
      <c r="V49" s="90"/>
      <c r="W49" s="89">
        <f>(V49*$D49*$E49*$G49*$J49*$W$10)</f>
        <v>0</v>
      </c>
      <c r="X49" s="90"/>
      <c r="Y49" s="89">
        <f>(X49*$D49*$E49*$G49*$J49*$Y$10)</f>
        <v>0</v>
      </c>
      <c r="Z49" s="90"/>
      <c r="AA49" s="89">
        <f>(Z49*$D49*$E49*$G49*$J49*$AA$10)</f>
        <v>0</v>
      </c>
      <c r="AB49" s="90"/>
      <c r="AC49" s="89">
        <f>(AB49*$D49*$E49*$G49*$J49*$AC$10)</f>
        <v>0</v>
      </c>
      <c r="AD49" s="90"/>
      <c r="AE49" s="89">
        <f>(AD49*$D49*$E49*$G49*$J49*$AE$10)</f>
        <v>0</v>
      </c>
      <c r="AF49" s="90">
        <v>35</v>
      </c>
      <c r="AG49" s="89">
        <f>(AF49*$D49*$E49*$G49*$J49*$AG$10)</f>
        <v>2890529.5999999996</v>
      </c>
      <c r="AH49" s="92"/>
      <c r="AI49" s="89">
        <f>(AH49*$D49*$E49*$G49*$J49*$AI$10)</f>
        <v>0</v>
      </c>
      <c r="AJ49" s="90"/>
      <c r="AK49" s="89">
        <f>(AJ49*$D49*$E49*$G49*$J49*$AK$10)</f>
        <v>0</v>
      </c>
      <c r="AL49" s="104">
        <v>0</v>
      </c>
      <c r="AM49" s="89">
        <f>(AL49*$D49*$E49*$G49*$K49*$AM$10)</f>
        <v>0</v>
      </c>
      <c r="AN49" s="90"/>
      <c r="AO49" s="89">
        <f>(AN49*$D49*$E49*$G49*$K49*$AO$10)</f>
        <v>0</v>
      </c>
      <c r="AP49" s="90"/>
      <c r="AQ49" s="89">
        <f>(AP49*$D49*$E49*$G49*$J49*$AQ$10)</f>
        <v>0</v>
      </c>
      <c r="AR49" s="90"/>
      <c r="AS49" s="90">
        <f>(AR49*$D49*$E49*$G49*$J49*$AS$10)</f>
        <v>0</v>
      </c>
      <c r="AT49" s="90"/>
      <c r="AU49" s="90">
        <f>(AT49*$D49*$E49*$G49*$J49*$AU$10)</f>
        <v>0</v>
      </c>
      <c r="AV49" s="90"/>
      <c r="AW49" s="89">
        <f>(AV49*$D49*$E49*$G49*$J49*$AW$10)</f>
        <v>0</v>
      </c>
      <c r="AX49" s="90"/>
      <c r="AY49" s="89">
        <f>(AX49*$D49*$E49*$G49*$J49*$AY$10)</f>
        <v>0</v>
      </c>
      <c r="AZ49" s="90"/>
      <c r="BA49" s="89">
        <f>(AZ49*$D49*$E49*$G49*$J49*$BA$10)</f>
        <v>0</v>
      </c>
      <c r="BB49" s="90"/>
      <c r="BC49" s="89">
        <f>(BB49*$D49*$E49*$G49*$J49*$BC$10)</f>
        <v>0</v>
      </c>
      <c r="BD49" s="90"/>
      <c r="BE49" s="89">
        <f>(BD49*$D49*$E49*$G49*$J49*$BE$10)</f>
        <v>0</v>
      </c>
      <c r="BF49" s="90">
        <v>1</v>
      </c>
      <c r="BG49" s="89">
        <f>(BF49*$D49*$E49*$G49*$K49*$BG$10)</f>
        <v>70788.479999999996</v>
      </c>
      <c r="BH49" s="90">
        <v>12</v>
      </c>
      <c r="BI49" s="89">
        <f>(BH49*$D49*$E49*$G49*$K49*$BI$10)</f>
        <v>849461.76000000001</v>
      </c>
      <c r="BJ49" s="90">
        <v>20</v>
      </c>
      <c r="BK49" s="89">
        <f>(BJ49*$D49*$E49*$G49*$K49*$BK$10)</f>
        <v>1628135.0399999998</v>
      </c>
      <c r="BL49" s="90"/>
      <c r="BM49" s="89">
        <f>(BL49*$D49*$E49*$G49*$K49*$BM$10)</f>
        <v>0</v>
      </c>
      <c r="BN49" s="90"/>
      <c r="BO49" s="89">
        <f>(BN49*$D49*$E49*$G49*$K49*$BO$10)</f>
        <v>0</v>
      </c>
      <c r="BP49" s="90"/>
      <c r="BQ49" s="89">
        <f>(BP49*$D49*$E49*$G49*$K49*$BQ$10)</f>
        <v>0</v>
      </c>
      <c r="BR49" s="90"/>
      <c r="BS49" s="89">
        <f>(BR49*$D49*$E49*$G49*$K49*$BS$10)</f>
        <v>0</v>
      </c>
      <c r="BT49" s="90"/>
      <c r="BU49" s="89">
        <f>(BT49*$D49*$E49*$G49*$K49*$BU$10)</f>
        <v>0</v>
      </c>
      <c r="BV49" s="90">
        <v>7</v>
      </c>
      <c r="BW49" s="89">
        <f>(BV49*$D49*$E49*$G49*$K49*$BW$10)</f>
        <v>619399.19999999995</v>
      </c>
      <c r="BX49" s="90"/>
      <c r="BY49" s="89">
        <f>(BX49*$D49*$E49*$G49*$K49*$BY$10)</f>
        <v>0</v>
      </c>
      <c r="BZ49" s="90">
        <v>2</v>
      </c>
      <c r="CA49" s="89">
        <f>(BZ49*$D49*$E49*$G49*$K49*$CA$10)</f>
        <v>141576.95999999999</v>
      </c>
      <c r="CB49" s="90"/>
      <c r="CC49" s="89">
        <f>(CB49*$D49*$E49*$G49*$J49*$CC$10)</f>
        <v>0</v>
      </c>
      <c r="CD49" s="90"/>
      <c r="CE49" s="89">
        <f>(CD49*$D49*$E49*$G49*$J49*$CE$10)</f>
        <v>0</v>
      </c>
      <c r="CF49" s="90"/>
      <c r="CG49" s="89">
        <f>(CF49*$D49*$E49*$G49*$J49*$CG$10)</f>
        <v>0</v>
      </c>
      <c r="CH49" s="90"/>
      <c r="CI49" s="90">
        <f>(CH49*$D49*$E49*$G49*$J49*$CI$10)</f>
        <v>0</v>
      </c>
      <c r="CJ49" s="90"/>
      <c r="CK49" s="89">
        <f>(CJ49*$D49*$E49*$G49*$K49*$CK$10)</f>
        <v>0</v>
      </c>
      <c r="CL49" s="90"/>
      <c r="CM49" s="89">
        <f>(CL49*$D49*$E49*$G49*$J49*$CM$10)</f>
        <v>0</v>
      </c>
      <c r="CN49" s="90"/>
      <c r="CO49" s="89">
        <f>(CN49*$D49*$E49*$G49*$J49*$CO$10)</f>
        <v>0</v>
      </c>
      <c r="CP49" s="90"/>
      <c r="CQ49" s="89">
        <f>(CP49*$D49*$E49*$G49*$J49*$CQ$10)</f>
        <v>0</v>
      </c>
      <c r="CR49" s="90">
        <v>1</v>
      </c>
      <c r="CS49" s="89">
        <f>(CR49*$D49*$E49*$G49*$J49*$CS$10)</f>
        <v>66659.151999999987</v>
      </c>
      <c r="CT49" s="90">
        <v>4</v>
      </c>
      <c r="CU49" s="89">
        <f>(CT49*$D49*$E49*$G49*$J49*$CU$10)</f>
        <v>266636.60799999995</v>
      </c>
      <c r="CV49" s="90"/>
      <c r="CW49" s="89">
        <f>(CV49*$D49*$E49*$G49*$K49*$CW$10)</f>
        <v>0</v>
      </c>
      <c r="CX49" s="104">
        <v>0</v>
      </c>
      <c r="CY49" s="89">
        <f>(CX49*$D49*$E49*$G49*$K49*$CY$10)</f>
        <v>0</v>
      </c>
      <c r="CZ49" s="90"/>
      <c r="DA49" s="89">
        <f>(CZ49*$D49*$E49*$G49*$J49*$DA$10)</f>
        <v>0</v>
      </c>
      <c r="DB49" s="90"/>
      <c r="DC49" s="95">
        <f>(DB49*$D49*$E49*$G49*$K49*$DC$10)</f>
        <v>0</v>
      </c>
      <c r="DD49" s="90"/>
      <c r="DE49" s="89">
        <f>(DD49*$D49*$E49*$G49*$K49*$DE$10)</f>
        <v>0</v>
      </c>
      <c r="DF49" s="105"/>
      <c r="DG49" s="89">
        <f>(DF49*$D49*$E49*$G49*$K49*$DG$10)</f>
        <v>0</v>
      </c>
      <c r="DH49" s="90"/>
      <c r="DI49" s="89">
        <f>(DH49*$D49*$E49*$G49*$K49*$DI$10)</f>
        <v>0</v>
      </c>
      <c r="DJ49" s="90"/>
      <c r="DK49" s="89">
        <f>(DJ49*$D49*$E49*$G49*$L49*$DK$10)</f>
        <v>0</v>
      </c>
      <c r="DL49" s="90"/>
      <c r="DM49" s="89">
        <f>(DL49*$D49*$E49*$G49*$M49*$DM$10)</f>
        <v>0</v>
      </c>
      <c r="DN49" s="89">
        <f>SUM(N49,P49,R49,T49,V49,X49,Z49,AB49,AD49,AF49,AH49,AJ49,AL49,AP49,AR49,CF49,AT49,AV49,AX49,AZ49,BB49,CJ49,BD49,BF49,BH49,BL49,AN49,BN49,BP49,BR49,BT49,BV49,BX49,BZ49,CB49,CD49,CH49,CL49,CN49,CP49,CR49,CT49,CV49,CX49,BJ49,CZ49,DB49,DD49,DF49,DH49,DJ49,DL49)</f>
        <v>130</v>
      </c>
      <c r="DO49" s="89">
        <f>SUM(O49,Q49,S49,U49,W49,Y49,AA49,AC49,AE49,AG49,AI49,AK49,AM49,AQ49,AS49,CG49,AU49,AW49,AY49,BA49,BC49,CK49,BE49,BG49,BI49,BM49,AO49,BO49,BQ49,BS49,BU49,BW49,BY49,CA49,CC49,CE49,CI49,CM49,CO49,CQ49,CS49,CU49,CW49,CY49,BK49,DA49,DC49,DE49,DG49,DI49,DK49,DM49)</f>
        <v>9684748.9199999999</v>
      </c>
    </row>
    <row r="50" spans="1:119" ht="15.75" customHeight="1" x14ac:dyDescent="0.25">
      <c r="A50" s="100">
        <v>8</v>
      </c>
      <c r="B50" s="179"/>
      <c r="C50" s="178" t="s">
        <v>177</v>
      </c>
      <c r="D50" s="83">
        <v>22900</v>
      </c>
      <c r="E50" s="180">
        <v>4.59</v>
      </c>
      <c r="F50" s="180"/>
      <c r="G50" s="85">
        <v>1</v>
      </c>
      <c r="H50" s="86"/>
      <c r="I50" s="86"/>
      <c r="J50" s="83">
        <v>1.4</v>
      </c>
      <c r="K50" s="83">
        <v>1.68</v>
      </c>
      <c r="L50" s="83">
        <v>2.23</v>
      </c>
      <c r="M50" s="87">
        <v>2.57</v>
      </c>
      <c r="N50" s="110">
        <f>SUM(N51:N53)</f>
        <v>0</v>
      </c>
      <c r="O50" s="110">
        <f t="shared" ref="O50:BZ50" si="125">SUM(O51:O53)</f>
        <v>0</v>
      </c>
      <c r="P50" s="110">
        <f t="shared" si="125"/>
        <v>0</v>
      </c>
      <c r="Q50" s="110">
        <f t="shared" si="125"/>
        <v>0</v>
      </c>
      <c r="R50" s="110">
        <f t="shared" si="125"/>
        <v>206</v>
      </c>
      <c r="S50" s="110">
        <f t="shared" si="125"/>
        <v>42215165.299999997</v>
      </c>
      <c r="T50" s="110">
        <f t="shared" si="125"/>
        <v>0</v>
      </c>
      <c r="U50" s="110">
        <f t="shared" si="125"/>
        <v>0</v>
      </c>
      <c r="V50" s="110">
        <f t="shared" si="125"/>
        <v>0</v>
      </c>
      <c r="W50" s="110">
        <f t="shared" si="125"/>
        <v>0</v>
      </c>
      <c r="X50" s="110">
        <f t="shared" si="125"/>
        <v>0</v>
      </c>
      <c r="Y50" s="110">
        <f t="shared" si="125"/>
        <v>0</v>
      </c>
      <c r="Z50" s="110">
        <f t="shared" si="125"/>
        <v>0</v>
      </c>
      <c r="AA50" s="110">
        <f t="shared" si="125"/>
        <v>0</v>
      </c>
      <c r="AB50" s="110">
        <f t="shared" si="125"/>
        <v>0</v>
      </c>
      <c r="AC50" s="110">
        <f t="shared" si="125"/>
        <v>0</v>
      </c>
      <c r="AD50" s="110">
        <f t="shared" si="125"/>
        <v>0</v>
      </c>
      <c r="AE50" s="110">
        <f t="shared" si="125"/>
        <v>0</v>
      </c>
      <c r="AF50" s="110">
        <f t="shared" si="125"/>
        <v>0</v>
      </c>
      <c r="AG50" s="110">
        <f t="shared" si="125"/>
        <v>0</v>
      </c>
      <c r="AH50" s="110">
        <f t="shared" si="125"/>
        <v>0</v>
      </c>
      <c r="AI50" s="110">
        <f t="shared" si="125"/>
        <v>0</v>
      </c>
      <c r="AJ50" s="110">
        <f t="shared" si="125"/>
        <v>0</v>
      </c>
      <c r="AK50" s="110">
        <f t="shared" si="125"/>
        <v>0</v>
      </c>
      <c r="AL50" s="110">
        <f t="shared" si="125"/>
        <v>0</v>
      </c>
      <c r="AM50" s="110">
        <f t="shared" si="125"/>
        <v>0</v>
      </c>
      <c r="AN50" s="110">
        <f t="shared" si="125"/>
        <v>0</v>
      </c>
      <c r="AO50" s="110">
        <f t="shared" si="125"/>
        <v>0</v>
      </c>
      <c r="AP50" s="110">
        <v>0</v>
      </c>
      <c r="AQ50" s="110">
        <f t="shared" si="125"/>
        <v>0</v>
      </c>
      <c r="AR50" s="110">
        <f t="shared" si="125"/>
        <v>0</v>
      </c>
      <c r="AS50" s="110">
        <f t="shared" si="125"/>
        <v>0</v>
      </c>
      <c r="AT50" s="110">
        <f t="shared" si="125"/>
        <v>0</v>
      </c>
      <c r="AU50" s="110">
        <f t="shared" si="125"/>
        <v>0</v>
      </c>
      <c r="AV50" s="110">
        <f t="shared" si="125"/>
        <v>0</v>
      </c>
      <c r="AW50" s="110">
        <f t="shared" si="125"/>
        <v>0</v>
      </c>
      <c r="AX50" s="110">
        <f t="shared" si="125"/>
        <v>0</v>
      </c>
      <c r="AY50" s="110">
        <f t="shared" si="125"/>
        <v>0</v>
      </c>
      <c r="AZ50" s="110">
        <f t="shared" si="125"/>
        <v>0</v>
      </c>
      <c r="BA50" s="110">
        <f t="shared" si="125"/>
        <v>0</v>
      </c>
      <c r="BB50" s="110">
        <f t="shared" si="125"/>
        <v>0</v>
      </c>
      <c r="BC50" s="110">
        <f t="shared" si="125"/>
        <v>0</v>
      </c>
      <c r="BD50" s="110">
        <f t="shared" si="125"/>
        <v>0</v>
      </c>
      <c r="BE50" s="110">
        <f t="shared" si="125"/>
        <v>0</v>
      </c>
      <c r="BF50" s="110">
        <f t="shared" si="125"/>
        <v>0</v>
      </c>
      <c r="BG50" s="110">
        <f t="shared" si="125"/>
        <v>0</v>
      </c>
      <c r="BH50" s="110">
        <f t="shared" si="125"/>
        <v>0</v>
      </c>
      <c r="BI50" s="110">
        <f t="shared" si="125"/>
        <v>0</v>
      </c>
      <c r="BJ50" s="110">
        <f t="shared" si="125"/>
        <v>0</v>
      </c>
      <c r="BK50" s="110">
        <f t="shared" si="125"/>
        <v>0</v>
      </c>
      <c r="BL50" s="110">
        <f t="shared" si="125"/>
        <v>0</v>
      </c>
      <c r="BM50" s="110">
        <f t="shared" si="125"/>
        <v>0</v>
      </c>
      <c r="BN50" s="110">
        <f t="shared" si="125"/>
        <v>0</v>
      </c>
      <c r="BO50" s="110">
        <f t="shared" si="125"/>
        <v>0</v>
      </c>
      <c r="BP50" s="110">
        <f t="shared" si="125"/>
        <v>0</v>
      </c>
      <c r="BQ50" s="110">
        <f t="shared" si="125"/>
        <v>0</v>
      </c>
      <c r="BR50" s="110">
        <f t="shared" si="125"/>
        <v>0</v>
      </c>
      <c r="BS50" s="110">
        <f t="shared" si="125"/>
        <v>0</v>
      </c>
      <c r="BT50" s="110">
        <f t="shared" si="125"/>
        <v>0</v>
      </c>
      <c r="BU50" s="110">
        <f t="shared" si="125"/>
        <v>0</v>
      </c>
      <c r="BV50" s="110">
        <f t="shared" si="125"/>
        <v>0</v>
      </c>
      <c r="BW50" s="110">
        <f t="shared" si="125"/>
        <v>0</v>
      </c>
      <c r="BX50" s="110">
        <f t="shared" si="125"/>
        <v>0</v>
      </c>
      <c r="BY50" s="110">
        <f t="shared" si="125"/>
        <v>0</v>
      </c>
      <c r="BZ50" s="110">
        <f t="shared" si="125"/>
        <v>0</v>
      </c>
      <c r="CA50" s="110">
        <f t="shared" ref="CA50:DO50" si="126">SUM(CA51:CA53)</f>
        <v>0</v>
      </c>
      <c r="CB50" s="110">
        <f t="shared" si="126"/>
        <v>0</v>
      </c>
      <c r="CC50" s="110">
        <f t="shared" si="126"/>
        <v>0</v>
      </c>
      <c r="CD50" s="110">
        <f t="shared" si="126"/>
        <v>0</v>
      </c>
      <c r="CE50" s="110">
        <f t="shared" si="126"/>
        <v>0</v>
      </c>
      <c r="CF50" s="110">
        <f t="shared" si="126"/>
        <v>0</v>
      </c>
      <c r="CG50" s="110">
        <f t="shared" si="126"/>
        <v>0</v>
      </c>
      <c r="CH50" s="110">
        <f t="shared" si="126"/>
        <v>0</v>
      </c>
      <c r="CI50" s="110">
        <f t="shared" si="126"/>
        <v>0</v>
      </c>
      <c r="CJ50" s="110">
        <f t="shared" si="126"/>
        <v>0</v>
      </c>
      <c r="CK50" s="110">
        <f t="shared" si="126"/>
        <v>0</v>
      </c>
      <c r="CL50" s="110">
        <f t="shared" si="126"/>
        <v>0</v>
      </c>
      <c r="CM50" s="110">
        <f t="shared" si="126"/>
        <v>0</v>
      </c>
      <c r="CN50" s="110">
        <f t="shared" si="126"/>
        <v>0</v>
      </c>
      <c r="CO50" s="110">
        <f t="shared" si="126"/>
        <v>0</v>
      </c>
      <c r="CP50" s="110">
        <f t="shared" si="126"/>
        <v>0</v>
      </c>
      <c r="CQ50" s="110">
        <f t="shared" si="126"/>
        <v>0</v>
      </c>
      <c r="CR50" s="110">
        <f t="shared" si="126"/>
        <v>0</v>
      </c>
      <c r="CS50" s="110">
        <f t="shared" si="126"/>
        <v>0</v>
      </c>
      <c r="CT50" s="110">
        <f t="shared" si="126"/>
        <v>4</v>
      </c>
      <c r="CU50" s="110">
        <f t="shared" si="126"/>
        <v>900623.10799999989</v>
      </c>
      <c r="CV50" s="110">
        <f t="shared" si="126"/>
        <v>0</v>
      </c>
      <c r="CW50" s="110">
        <f t="shared" si="126"/>
        <v>0</v>
      </c>
      <c r="CX50" s="110">
        <f t="shared" si="126"/>
        <v>0</v>
      </c>
      <c r="CY50" s="110">
        <f t="shared" si="126"/>
        <v>0</v>
      </c>
      <c r="CZ50" s="110">
        <f t="shared" si="126"/>
        <v>0</v>
      </c>
      <c r="DA50" s="110">
        <f t="shared" si="126"/>
        <v>0</v>
      </c>
      <c r="DB50" s="110">
        <f t="shared" si="126"/>
        <v>0</v>
      </c>
      <c r="DC50" s="113">
        <f t="shared" si="126"/>
        <v>0</v>
      </c>
      <c r="DD50" s="110">
        <f t="shared" si="126"/>
        <v>0</v>
      </c>
      <c r="DE50" s="110">
        <f t="shared" si="126"/>
        <v>0</v>
      </c>
      <c r="DF50" s="114">
        <f t="shared" si="126"/>
        <v>0</v>
      </c>
      <c r="DG50" s="110">
        <f t="shared" si="126"/>
        <v>0</v>
      </c>
      <c r="DH50" s="110">
        <f t="shared" si="126"/>
        <v>0</v>
      </c>
      <c r="DI50" s="110">
        <f t="shared" si="126"/>
        <v>0</v>
      </c>
      <c r="DJ50" s="110">
        <v>0</v>
      </c>
      <c r="DK50" s="110">
        <f t="shared" si="126"/>
        <v>0</v>
      </c>
      <c r="DL50" s="110">
        <f t="shared" si="126"/>
        <v>0</v>
      </c>
      <c r="DM50" s="110">
        <f t="shared" si="126"/>
        <v>0</v>
      </c>
      <c r="DN50" s="110">
        <f t="shared" si="126"/>
        <v>210</v>
      </c>
      <c r="DO50" s="110">
        <f t="shared" si="126"/>
        <v>43115788.408000007</v>
      </c>
    </row>
    <row r="51" spans="1:119" ht="30" customHeight="1" x14ac:dyDescent="0.25">
      <c r="A51" s="100"/>
      <c r="B51" s="101">
        <v>32</v>
      </c>
      <c r="C51" s="82" t="s">
        <v>178</v>
      </c>
      <c r="D51" s="83">
        <v>22900</v>
      </c>
      <c r="E51" s="102">
        <v>7.82</v>
      </c>
      <c r="F51" s="102"/>
      <c r="G51" s="85">
        <v>1</v>
      </c>
      <c r="H51" s="86"/>
      <c r="I51" s="86"/>
      <c r="J51" s="83">
        <v>1.4</v>
      </c>
      <c r="K51" s="83">
        <v>1.68</v>
      </c>
      <c r="L51" s="83">
        <v>2.23</v>
      </c>
      <c r="M51" s="87">
        <v>2.57</v>
      </c>
      <c r="N51" s="90"/>
      <c r="O51" s="89">
        <f t="shared" si="55"/>
        <v>0</v>
      </c>
      <c r="P51" s="90"/>
      <c r="Q51" s="90">
        <f>(P51*$D51*$E51*$G51*$J51*$Q$10)</f>
        <v>0</v>
      </c>
      <c r="R51" s="90">
        <v>83</v>
      </c>
      <c r="S51" s="89">
        <f>(R51*$D51*$E51*$G51*$J51*$S$10)</f>
        <v>22889749.960000001</v>
      </c>
      <c r="T51" s="90"/>
      <c r="U51" s="89">
        <f t="shared" ref="U51:U53" si="127">(T51/12*7*$D51*$E51*$G51*$J51*$U$10)+(T51/12*5*$D51*$E51*$G51*$J51*$U$11)</f>
        <v>0</v>
      </c>
      <c r="V51" s="90"/>
      <c r="W51" s="89">
        <f>(V51*$D51*$E51*$G51*$J51*$W$10)</f>
        <v>0</v>
      </c>
      <c r="X51" s="90">
        <v>0</v>
      </c>
      <c r="Y51" s="89">
        <f>(X51*$D51*$E51*$G51*$J51*$Y$10)</f>
        <v>0</v>
      </c>
      <c r="Z51" s="90"/>
      <c r="AA51" s="89">
        <f>(Z51*$D51*$E51*$G51*$J51*$AA$10)</f>
        <v>0</v>
      </c>
      <c r="AB51" s="90">
        <v>0</v>
      </c>
      <c r="AC51" s="89">
        <f>(AB51*$D51*$E51*$G51*$J51*$AC$10)</f>
        <v>0</v>
      </c>
      <c r="AD51" s="90"/>
      <c r="AE51" s="89">
        <f>(AD51*$D51*$E51*$G51*$J51*$AE$10)</f>
        <v>0</v>
      </c>
      <c r="AF51" s="90">
        <v>0</v>
      </c>
      <c r="AG51" s="89">
        <f>(AF51*$D51*$E51*$G51*$J51*$AG$10)</f>
        <v>0</v>
      </c>
      <c r="AH51" s="92"/>
      <c r="AI51" s="89">
        <f>(AH51*$D51*$E51*$G51*$J51*$AI$10)</f>
        <v>0</v>
      </c>
      <c r="AJ51" s="90"/>
      <c r="AK51" s="89">
        <f>(AJ51*$D51*$E51*$G51*$J51*$AK$10)</f>
        <v>0</v>
      </c>
      <c r="AL51" s="104">
        <v>0</v>
      </c>
      <c r="AM51" s="89">
        <f>(AL51*$D51*$E51*$G51*$K51*$AM$10)</f>
        <v>0</v>
      </c>
      <c r="AN51" s="90">
        <v>0</v>
      </c>
      <c r="AO51" s="89">
        <f>(AN51*$D51*$E51*$G51*$K51*$AO$10)</f>
        <v>0</v>
      </c>
      <c r="AP51" s="90"/>
      <c r="AQ51" s="89">
        <f>(AP51*$D51*$E51*$G51*$J51*$AQ$10)</f>
        <v>0</v>
      </c>
      <c r="AR51" s="90">
        <v>0</v>
      </c>
      <c r="AS51" s="90">
        <f>(AR51*$D51*$E51*$G51*$J51*$AS$10)</f>
        <v>0</v>
      </c>
      <c r="AT51" s="90">
        <v>0</v>
      </c>
      <c r="AU51" s="90">
        <f>(AT51*$D51*$E51*$G51*$J51*$AU$10)</f>
        <v>0</v>
      </c>
      <c r="AV51" s="90">
        <v>0</v>
      </c>
      <c r="AW51" s="89">
        <f>(AV51*$D51*$E51*$G51*$J51*$AW$10)</f>
        <v>0</v>
      </c>
      <c r="AX51" s="90">
        <v>0</v>
      </c>
      <c r="AY51" s="89">
        <f>(AX51*$D51*$E51*$G51*$J51*$AY$10)</f>
        <v>0</v>
      </c>
      <c r="AZ51" s="90">
        <v>0</v>
      </c>
      <c r="BA51" s="89">
        <f>(AZ51*$D51*$E51*$G51*$J51*$BA$10)</f>
        <v>0</v>
      </c>
      <c r="BB51" s="90"/>
      <c r="BC51" s="89">
        <f>(BB51*$D51*$E51*$G51*$J51*$BC$10)</f>
        <v>0</v>
      </c>
      <c r="BD51" s="90"/>
      <c r="BE51" s="89">
        <f>(BD51*$D51*$E51*$G51*$J51*$BE$10)</f>
        <v>0</v>
      </c>
      <c r="BF51" s="90"/>
      <c r="BG51" s="89">
        <f>(BF51*$D51*$E51*$G51*$K51*$BG$10)</f>
        <v>0</v>
      </c>
      <c r="BH51" s="90"/>
      <c r="BI51" s="89">
        <f>(BH51*$D51*$E51*$G51*$K51*$BI$10)</f>
        <v>0</v>
      </c>
      <c r="BJ51" s="90"/>
      <c r="BK51" s="89">
        <f>(BJ51*$D51*$E51*$G51*$K51*$BK$10)</f>
        <v>0</v>
      </c>
      <c r="BL51" s="90">
        <v>0</v>
      </c>
      <c r="BM51" s="89">
        <f>(BL51*$D51*$E51*$G51*$K51*$BM$10)</f>
        <v>0</v>
      </c>
      <c r="BN51" s="90"/>
      <c r="BO51" s="89">
        <f>(BN51*$D51*$E51*$G51*$K51*$BO$10)</f>
        <v>0</v>
      </c>
      <c r="BP51" s="90"/>
      <c r="BQ51" s="89">
        <f>(BP51*$D51*$E51*$G51*$K51*$BQ$10)</f>
        <v>0</v>
      </c>
      <c r="BR51" s="90"/>
      <c r="BS51" s="89">
        <f>(BR51*$D51*$E51*$G51*$K51*$BS$10)</f>
        <v>0</v>
      </c>
      <c r="BT51" s="90"/>
      <c r="BU51" s="89">
        <f>(BT51*$D51*$E51*$G51*$K51*$BU$10)</f>
        <v>0</v>
      </c>
      <c r="BV51" s="90"/>
      <c r="BW51" s="89">
        <f>(BV51*$D51*$E51*$G51*$K51*$BW$10)</f>
        <v>0</v>
      </c>
      <c r="BX51" s="90"/>
      <c r="BY51" s="89">
        <f>(BX51*$D51*$E51*$G51*$K51*$BY$10)</f>
        <v>0</v>
      </c>
      <c r="BZ51" s="90"/>
      <c r="CA51" s="89">
        <f>(BZ51*$D51*$E51*$G51*$K51*$CA$10)</f>
        <v>0</v>
      </c>
      <c r="CB51" s="90">
        <v>0</v>
      </c>
      <c r="CC51" s="89">
        <f>(CB51*$D51*$E51*$G51*$J51*$CC$10)</f>
        <v>0</v>
      </c>
      <c r="CD51" s="90">
        <v>0</v>
      </c>
      <c r="CE51" s="89">
        <f>(CD51*$D51*$E51*$G51*$J51*$CE$10)</f>
        <v>0</v>
      </c>
      <c r="CF51" s="90">
        <v>0</v>
      </c>
      <c r="CG51" s="89">
        <f>(CF51*$D51*$E51*$G51*$J51*$CG$10)</f>
        <v>0</v>
      </c>
      <c r="CH51" s="90"/>
      <c r="CI51" s="90">
        <f>(CH51*$D51*$E51*$G51*$J51*$CI$10)</f>
        <v>0</v>
      </c>
      <c r="CJ51" s="90"/>
      <c r="CK51" s="89">
        <f>(CJ51*$D51*$E51*$G51*$K51*$CK$10)</f>
        <v>0</v>
      </c>
      <c r="CL51" s="90">
        <v>0</v>
      </c>
      <c r="CM51" s="89">
        <f>(CL51*$D51*$E51*$G51*$J51*$CM$10)</f>
        <v>0</v>
      </c>
      <c r="CN51" s="90"/>
      <c r="CO51" s="89">
        <f>(CN51*$D51*$E51*$G51*$J51*$CO$10)</f>
        <v>0</v>
      </c>
      <c r="CP51" s="90"/>
      <c r="CQ51" s="89">
        <f>(CP51*$D51*$E51*$G51*$J51*$CQ$10)</f>
        <v>0</v>
      </c>
      <c r="CR51" s="90"/>
      <c r="CS51" s="89">
        <f>(CR51*$D51*$E51*$G51*$J51*$CS$10)</f>
        <v>0</v>
      </c>
      <c r="CT51" s="90">
        <v>1</v>
      </c>
      <c r="CU51" s="89">
        <f>(CT51*$D51*$E51*$G51*$J51*$CU$10)</f>
        <v>283301.39599999995</v>
      </c>
      <c r="CV51" s="90">
        <v>0</v>
      </c>
      <c r="CW51" s="89">
        <f>(CV51*$D51*$E51*$G51*$K51*$CW$10)</f>
        <v>0</v>
      </c>
      <c r="CX51" s="104">
        <v>0</v>
      </c>
      <c r="CY51" s="89">
        <f>(CX51*$D51*$E51*$G51*$K51*$CY$10)</f>
        <v>0</v>
      </c>
      <c r="CZ51" s="90"/>
      <c r="DA51" s="89">
        <f>(CZ51*$D51*$E51*$G51*$J51*$DA$10)</f>
        <v>0</v>
      </c>
      <c r="DB51" s="90">
        <v>0</v>
      </c>
      <c r="DC51" s="95">
        <f>(DB51*$D51*$E51*$G51*$K51*$DC$10)</f>
        <v>0</v>
      </c>
      <c r="DD51" s="90">
        <v>0</v>
      </c>
      <c r="DE51" s="89">
        <f>(DD51*$D51*$E51*$G51*$K51*$DE$10)</f>
        <v>0</v>
      </c>
      <c r="DF51" s="105"/>
      <c r="DG51" s="89">
        <f>(DF51*$D51*$E51*$G51*$K51*$DG$10)</f>
        <v>0</v>
      </c>
      <c r="DH51" s="90"/>
      <c r="DI51" s="89">
        <f>(DH51*$D51*$E51*$G51*$K51*$DI$10)</f>
        <v>0</v>
      </c>
      <c r="DJ51" s="90"/>
      <c r="DK51" s="89">
        <f>(DJ51*$D51*$E51*$G51*$L51*$DK$10)</f>
        <v>0</v>
      </c>
      <c r="DL51" s="90"/>
      <c r="DM51" s="89">
        <f>(DL51*$D51*$E51*$G51*$M51*$DM$10)</f>
        <v>0</v>
      </c>
      <c r="DN51" s="89">
        <f t="shared" ref="DN51:DO53" si="128">SUM(N51,P51,R51,T51,V51,X51,Z51,AB51,AD51,AF51,AH51,AJ51,AL51,AP51,AR51,CF51,AT51,AV51,AX51,AZ51,BB51,CJ51,BD51,BF51,BH51,BL51,AN51,BN51,BP51,BR51,BT51,BV51,BX51,BZ51,CB51,CD51,CH51,CL51,CN51,CP51,CR51,CT51,CV51,CX51,BJ51,CZ51,DB51,DD51,DF51,DH51,DJ51,DL51)</f>
        <v>84</v>
      </c>
      <c r="DO51" s="89">
        <f t="shared" si="128"/>
        <v>23173051.356000002</v>
      </c>
    </row>
    <row r="52" spans="1:119" ht="30" customHeight="1" x14ac:dyDescent="0.25">
      <c r="A52" s="100"/>
      <c r="B52" s="101">
        <v>33</v>
      </c>
      <c r="C52" s="82" t="s">
        <v>179</v>
      </c>
      <c r="D52" s="83">
        <v>22900</v>
      </c>
      <c r="E52" s="109">
        <v>5.68</v>
      </c>
      <c r="F52" s="109"/>
      <c r="G52" s="85">
        <v>1</v>
      </c>
      <c r="H52" s="86"/>
      <c r="I52" s="86"/>
      <c r="J52" s="83">
        <v>1.4</v>
      </c>
      <c r="K52" s="83">
        <v>1.68</v>
      </c>
      <c r="L52" s="83">
        <v>2.23</v>
      </c>
      <c r="M52" s="87">
        <v>2.57</v>
      </c>
      <c r="N52" s="90"/>
      <c r="O52" s="89">
        <f t="shared" si="55"/>
        <v>0</v>
      </c>
      <c r="P52" s="90"/>
      <c r="Q52" s="90">
        <f>(P52*$D52*$E52*$G52*$J52*$Q$10)</f>
        <v>0</v>
      </c>
      <c r="R52" s="90">
        <v>8</v>
      </c>
      <c r="S52" s="89">
        <f>(R52*$D52*$E52*$G52*$J52*$S$10)</f>
        <v>1602487.04</v>
      </c>
      <c r="T52" s="90"/>
      <c r="U52" s="89">
        <f t="shared" si="127"/>
        <v>0</v>
      </c>
      <c r="V52" s="90"/>
      <c r="W52" s="89">
        <f>(V52*$D52*$E52*$G52*$J52*$W$10)</f>
        <v>0</v>
      </c>
      <c r="X52" s="90"/>
      <c r="Y52" s="89">
        <f>(X52*$D52*$E52*$G52*$J52*$Y$10)</f>
        <v>0</v>
      </c>
      <c r="Z52" s="90"/>
      <c r="AA52" s="89">
        <f>(Z52*$D52*$E52*$G52*$J52*$AA$10)</f>
        <v>0</v>
      </c>
      <c r="AB52" s="90"/>
      <c r="AC52" s="89">
        <f>(AB52*$D52*$E52*$G52*$J52*$AC$10)</f>
        <v>0</v>
      </c>
      <c r="AD52" s="90"/>
      <c r="AE52" s="89">
        <f>(AD52*$D52*$E52*$G52*$J52*$AE$10)</f>
        <v>0</v>
      </c>
      <c r="AF52" s="90"/>
      <c r="AG52" s="89">
        <f>(AF52*$D52*$E52*$G52*$J52*$AG$10)</f>
        <v>0</v>
      </c>
      <c r="AH52" s="92"/>
      <c r="AI52" s="89">
        <f>(AH52*$D52*$E52*$G52*$J52*$AI$10)</f>
        <v>0</v>
      </c>
      <c r="AJ52" s="90"/>
      <c r="AK52" s="89">
        <f>(AJ52*$D52*$E52*$G52*$J52*$AK$10)</f>
        <v>0</v>
      </c>
      <c r="AL52" s="104">
        <v>0</v>
      </c>
      <c r="AM52" s="89">
        <f>(AL52*$D52*$E52*$G52*$K52*$AM$10)</f>
        <v>0</v>
      </c>
      <c r="AN52" s="90"/>
      <c r="AO52" s="89">
        <f>(AN52*$D52*$E52*$G52*$K52*$AO$10)</f>
        <v>0</v>
      </c>
      <c r="AP52" s="110"/>
      <c r="AQ52" s="89">
        <f>(AP52*$D52*$E52*$G52*$J52*$AQ$10)</f>
        <v>0</v>
      </c>
      <c r="AR52" s="90"/>
      <c r="AS52" s="90">
        <f>(AR52*$D52*$E52*$G52*$J52*$AS$10)</f>
        <v>0</v>
      </c>
      <c r="AT52" s="90"/>
      <c r="AU52" s="90">
        <f>(AT52*$D52*$E52*$G52*$J52*$AU$10)</f>
        <v>0</v>
      </c>
      <c r="AV52" s="90"/>
      <c r="AW52" s="89">
        <f>(AV52*$D52*$E52*$G52*$J52*$AW$10)</f>
        <v>0</v>
      </c>
      <c r="AX52" s="90"/>
      <c r="AY52" s="89">
        <f>(AX52*$D52*$E52*$G52*$J52*$AY$10)</f>
        <v>0</v>
      </c>
      <c r="AZ52" s="90"/>
      <c r="BA52" s="89">
        <f>(AZ52*$D52*$E52*$G52*$J52*$BA$10)</f>
        <v>0</v>
      </c>
      <c r="BB52" s="90"/>
      <c r="BC52" s="89">
        <f>(BB52*$D52*$E52*$G52*$J52*$BC$10)</f>
        <v>0</v>
      </c>
      <c r="BD52" s="90"/>
      <c r="BE52" s="89">
        <f>(BD52*$D52*$E52*$G52*$J52*$BE$10)</f>
        <v>0</v>
      </c>
      <c r="BF52" s="90"/>
      <c r="BG52" s="89">
        <f>(BF52*$D52*$E52*$G52*$K52*$BG$10)</f>
        <v>0</v>
      </c>
      <c r="BH52" s="90"/>
      <c r="BI52" s="89">
        <f>(BH52*$D52*$E52*$G52*$K52*$BI$10)</f>
        <v>0</v>
      </c>
      <c r="BJ52" s="90"/>
      <c r="BK52" s="89">
        <f>(BJ52*$D52*$E52*$G52*$K52*$BK$10)</f>
        <v>0</v>
      </c>
      <c r="BL52" s="90"/>
      <c r="BM52" s="89">
        <f>(BL52*$D52*$E52*$G52*$K52*$BM$10)</f>
        <v>0</v>
      </c>
      <c r="BN52" s="90"/>
      <c r="BO52" s="89">
        <f>(BN52*$D52*$E52*$G52*$K52*$BO$10)</f>
        <v>0</v>
      </c>
      <c r="BP52" s="90"/>
      <c r="BQ52" s="89">
        <f>(BP52*$D52*$E52*$G52*$K52*$BQ$10)</f>
        <v>0</v>
      </c>
      <c r="BR52" s="90"/>
      <c r="BS52" s="89">
        <f>(BR52*$D52*$E52*$G52*$K52*$BS$10)</f>
        <v>0</v>
      </c>
      <c r="BT52" s="90"/>
      <c r="BU52" s="89">
        <f>(BT52*$D52*$E52*$G52*$K52*$BU$10)</f>
        <v>0</v>
      </c>
      <c r="BV52" s="90"/>
      <c r="BW52" s="89">
        <f>(BV52*$D52*$E52*$G52*$K52*$BW$10)</f>
        <v>0</v>
      </c>
      <c r="BX52" s="90"/>
      <c r="BY52" s="89">
        <f>(BX52*$D52*$E52*$G52*$K52*$BY$10)</f>
        <v>0</v>
      </c>
      <c r="BZ52" s="90"/>
      <c r="CA52" s="89">
        <f>(BZ52*$D52*$E52*$G52*$K52*$CA$10)</f>
        <v>0</v>
      </c>
      <c r="CB52" s="90"/>
      <c r="CC52" s="89">
        <f>(CB52*$D52*$E52*$G52*$J52*$CC$10)</f>
        <v>0</v>
      </c>
      <c r="CD52" s="90"/>
      <c r="CE52" s="89">
        <f>(CD52*$D52*$E52*$G52*$J52*$CE$10)</f>
        <v>0</v>
      </c>
      <c r="CF52" s="90"/>
      <c r="CG52" s="89">
        <f>(CF52*$D52*$E52*$G52*$J52*$CG$10)</f>
        <v>0</v>
      </c>
      <c r="CH52" s="90"/>
      <c r="CI52" s="90">
        <f>(CH52*$D52*$E52*$G52*$J52*$CI$10)</f>
        <v>0</v>
      </c>
      <c r="CJ52" s="90"/>
      <c r="CK52" s="89">
        <f>(CJ52*$D52*$E52*$G52*$K52*$CK$10)</f>
        <v>0</v>
      </c>
      <c r="CL52" s="90"/>
      <c r="CM52" s="89">
        <f>(CL52*$D52*$E52*$G52*$J52*$CM$10)</f>
        <v>0</v>
      </c>
      <c r="CN52" s="90"/>
      <c r="CO52" s="89">
        <f>(CN52*$D52*$E52*$G52*$J52*$CO$10)</f>
        <v>0</v>
      </c>
      <c r="CP52" s="90"/>
      <c r="CQ52" s="89">
        <f>(CP52*$D52*$E52*$G52*$J52*$CQ$10)</f>
        <v>0</v>
      </c>
      <c r="CR52" s="90"/>
      <c r="CS52" s="89">
        <f>(CR52*$D52*$E52*$G52*$J52*$CS$10)</f>
        <v>0</v>
      </c>
      <c r="CT52" s="90">
        <v>3</v>
      </c>
      <c r="CU52" s="89">
        <f>(CT52*$D52*$E52*$G52*$J52*$CU$10)</f>
        <v>617321.71199999994</v>
      </c>
      <c r="CV52" s="90"/>
      <c r="CW52" s="89">
        <f>(CV52*$D52*$E52*$G52*$K52*$CW$10)</f>
        <v>0</v>
      </c>
      <c r="CX52" s="104">
        <v>0</v>
      </c>
      <c r="CY52" s="89">
        <f>(CX52*$D52*$E52*$G52*$K52*$CY$10)</f>
        <v>0</v>
      </c>
      <c r="CZ52" s="90"/>
      <c r="DA52" s="89">
        <f>(CZ52*$D52*$E52*$G52*$J52*$DA$10)</f>
        <v>0</v>
      </c>
      <c r="DB52" s="90"/>
      <c r="DC52" s="95">
        <f>(DB52*$D52*$E52*$G52*$K52*$DC$10)</f>
        <v>0</v>
      </c>
      <c r="DD52" s="90"/>
      <c r="DE52" s="89">
        <f>(DD52*$D52*$E52*$G52*$K52*$DE$10)</f>
        <v>0</v>
      </c>
      <c r="DF52" s="105"/>
      <c r="DG52" s="89">
        <f>(DF52*$D52*$E52*$G52*$K52*$DG$10)</f>
        <v>0</v>
      </c>
      <c r="DH52" s="90"/>
      <c r="DI52" s="89">
        <f>(DH52*$D52*$E52*$G52*$K52*$DI$10)</f>
        <v>0</v>
      </c>
      <c r="DJ52" s="90"/>
      <c r="DK52" s="89">
        <f>(DJ52*$D52*$E52*$G52*$L52*$DK$10)</f>
        <v>0</v>
      </c>
      <c r="DL52" s="90"/>
      <c r="DM52" s="89">
        <f>(DL52*$D52*$E52*$G52*$M52*$DM$10)</f>
        <v>0</v>
      </c>
      <c r="DN52" s="89">
        <f t="shared" si="128"/>
        <v>11</v>
      </c>
      <c r="DO52" s="89">
        <f t="shared" si="128"/>
        <v>2219808.7519999999</v>
      </c>
    </row>
    <row r="53" spans="1:119" ht="45" customHeight="1" x14ac:dyDescent="0.25">
      <c r="A53" s="100"/>
      <c r="B53" s="101">
        <v>34</v>
      </c>
      <c r="C53" s="82" t="s">
        <v>180</v>
      </c>
      <c r="D53" s="83">
        <v>22900</v>
      </c>
      <c r="E53" s="102">
        <v>4.37</v>
      </c>
      <c r="F53" s="102"/>
      <c r="G53" s="85">
        <v>1</v>
      </c>
      <c r="H53" s="86"/>
      <c r="I53" s="86"/>
      <c r="J53" s="83">
        <v>1.4</v>
      </c>
      <c r="K53" s="83">
        <v>1.68</v>
      </c>
      <c r="L53" s="83">
        <v>2.23</v>
      </c>
      <c r="M53" s="87">
        <v>2.57</v>
      </c>
      <c r="N53" s="90"/>
      <c r="O53" s="89">
        <f t="shared" si="55"/>
        <v>0</v>
      </c>
      <c r="P53" s="90"/>
      <c r="Q53" s="90">
        <f>(P53*$D53*$E53*$G53*$J53*$Q$10)</f>
        <v>0</v>
      </c>
      <c r="R53" s="90">
        <v>115</v>
      </c>
      <c r="S53" s="89">
        <f>(R53*$D53*$E53*$G53*$J53*$S$10)</f>
        <v>17722928.300000001</v>
      </c>
      <c r="T53" s="90"/>
      <c r="U53" s="89">
        <f t="shared" si="127"/>
        <v>0</v>
      </c>
      <c r="V53" s="90"/>
      <c r="W53" s="89">
        <f>(V53*$D53*$E53*$G53*$J53*$W$10)</f>
        <v>0</v>
      </c>
      <c r="X53" s="90"/>
      <c r="Y53" s="89">
        <f>(X53*$D53*$E53*$G53*$J53*$Y$10)</f>
        <v>0</v>
      </c>
      <c r="Z53" s="90"/>
      <c r="AA53" s="89">
        <f>(Z53*$D53*$E53*$G53*$J53*$AA$10)</f>
        <v>0</v>
      </c>
      <c r="AB53" s="90"/>
      <c r="AC53" s="89">
        <f>(AB53*$D53*$E53*$G53*$J53*$AC$10)</f>
        <v>0</v>
      </c>
      <c r="AD53" s="90"/>
      <c r="AE53" s="89">
        <f>(AD53*$D53*$E53*$G53*$J53*$AE$10)</f>
        <v>0</v>
      </c>
      <c r="AF53" s="90"/>
      <c r="AG53" s="89">
        <f>(AF53*$D53*$E53*$G53*$J53*$AG$10)</f>
        <v>0</v>
      </c>
      <c r="AH53" s="92"/>
      <c r="AI53" s="89">
        <f>(AH53*$D53*$E53*$G53*$J53*$AI$10)</f>
        <v>0</v>
      </c>
      <c r="AJ53" s="90"/>
      <c r="AK53" s="89">
        <f>(AJ53*$D53*$E53*$G53*$J53*$AK$10)</f>
        <v>0</v>
      </c>
      <c r="AL53" s="104">
        <v>0</v>
      </c>
      <c r="AM53" s="89">
        <f>(AL53*$D53*$E53*$G53*$K53*$AM$10)</f>
        <v>0</v>
      </c>
      <c r="AN53" s="90"/>
      <c r="AO53" s="89">
        <f>(AN53*$D53*$E53*$G53*$K53*$AO$10)</f>
        <v>0</v>
      </c>
      <c r="AP53" s="90"/>
      <c r="AQ53" s="89">
        <f>(AP53*$D53*$E53*$G53*$J53*$AQ$10)</f>
        <v>0</v>
      </c>
      <c r="AR53" s="90"/>
      <c r="AS53" s="90">
        <f>(AR53*$D53*$E53*$G53*$J53*$AS$10)</f>
        <v>0</v>
      </c>
      <c r="AT53" s="90"/>
      <c r="AU53" s="90">
        <f>(AT53*$D53*$E53*$G53*$J53*$AU$10)</f>
        <v>0</v>
      </c>
      <c r="AV53" s="90"/>
      <c r="AW53" s="89">
        <f>(AV53*$D53*$E53*$G53*$J53*$AW$10)</f>
        <v>0</v>
      </c>
      <c r="AX53" s="90"/>
      <c r="AY53" s="89">
        <f>(AX53*$D53*$E53*$G53*$J53*$AY$10)</f>
        <v>0</v>
      </c>
      <c r="AZ53" s="90"/>
      <c r="BA53" s="89">
        <f>(AZ53*$D53*$E53*$G53*$J53*$BA$10)</f>
        <v>0</v>
      </c>
      <c r="BB53" s="90"/>
      <c r="BC53" s="89">
        <f>(BB53*$D53*$E53*$G53*$J53*$BC$10)</f>
        <v>0</v>
      </c>
      <c r="BD53" s="90"/>
      <c r="BE53" s="89">
        <f>(BD53*$D53*$E53*$G53*$J53*$BE$10)</f>
        <v>0</v>
      </c>
      <c r="BF53" s="90"/>
      <c r="BG53" s="89">
        <f>(BF53*$D53*$E53*$G53*$K53*$BG$10)</f>
        <v>0</v>
      </c>
      <c r="BH53" s="90"/>
      <c r="BI53" s="89">
        <f>(BH53*$D53*$E53*$G53*$K53*$BI$10)</f>
        <v>0</v>
      </c>
      <c r="BJ53" s="90"/>
      <c r="BK53" s="89">
        <f>(BJ53*$D53*$E53*$G53*$K53*$BK$10)</f>
        <v>0</v>
      </c>
      <c r="BL53" s="90"/>
      <c r="BM53" s="89">
        <f>(BL53*$D53*$E53*$G53*$K53*$BM$10)</f>
        <v>0</v>
      </c>
      <c r="BN53" s="90"/>
      <c r="BO53" s="89">
        <f>(BN53*$D53*$E53*$G53*$K53*$BO$10)</f>
        <v>0</v>
      </c>
      <c r="BP53" s="90"/>
      <c r="BQ53" s="89">
        <f>(BP53*$D53*$E53*$G53*$K53*$BQ$10)</f>
        <v>0</v>
      </c>
      <c r="BR53" s="90"/>
      <c r="BS53" s="89">
        <f>(BR53*$D53*$E53*$G53*$K53*$BS$10)</f>
        <v>0</v>
      </c>
      <c r="BT53" s="90"/>
      <c r="BU53" s="89">
        <f>(BT53*$D53*$E53*$G53*$K53*$BU$10)</f>
        <v>0</v>
      </c>
      <c r="BV53" s="90"/>
      <c r="BW53" s="89">
        <f>(BV53*$D53*$E53*$G53*$K53*$BW$10)</f>
        <v>0</v>
      </c>
      <c r="BX53" s="90"/>
      <c r="BY53" s="89">
        <f>(BX53*$D53*$E53*$G53*$K53*$BY$10)</f>
        <v>0</v>
      </c>
      <c r="BZ53" s="90"/>
      <c r="CA53" s="89">
        <f>(BZ53*$D53*$E53*$G53*$K53*$CA$10)</f>
        <v>0</v>
      </c>
      <c r="CB53" s="90"/>
      <c r="CC53" s="89">
        <f>(CB53*$D53*$E53*$G53*$J53*$CC$10)</f>
        <v>0</v>
      </c>
      <c r="CD53" s="90"/>
      <c r="CE53" s="89">
        <f>(CD53*$D53*$E53*$G53*$J53*$CE$10)</f>
        <v>0</v>
      </c>
      <c r="CF53" s="90"/>
      <c r="CG53" s="89">
        <f>(CF53*$D53*$E53*$G53*$J53*$CG$10)</f>
        <v>0</v>
      </c>
      <c r="CH53" s="90"/>
      <c r="CI53" s="90">
        <f>(CH53*$D53*$E53*$G53*$J53*$CI$10)</f>
        <v>0</v>
      </c>
      <c r="CJ53" s="90"/>
      <c r="CK53" s="89">
        <f>(CJ53*$D53*$E53*$G53*$K53*$CK$10)</f>
        <v>0</v>
      </c>
      <c r="CL53" s="90"/>
      <c r="CM53" s="89">
        <f>(CL53*$D53*$E53*$G53*$J53*$CM$10)</f>
        <v>0</v>
      </c>
      <c r="CN53" s="90"/>
      <c r="CO53" s="89">
        <f>(CN53*$D53*$E53*$G53*$J53*$CO$10)</f>
        <v>0</v>
      </c>
      <c r="CP53" s="90"/>
      <c r="CQ53" s="89">
        <f>(CP53*$D53*$E53*$G53*$J53*$CQ$10)</f>
        <v>0</v>
      </c>
      <c r="CR53" s="90"/>
      <c r="CS53" s="89">
        <f>(CR53*$D53*$E53*$G53*$J53*$CS$10)</f>
        <v>0</v>
      </c>
      <c r="CT53" s="90"/>
      <c r="CU53" s="89">
        <f>(CT53*$D53*$E53*$G53*$J53*$CU$10)</f>
        <v>0</v>
      </c>
      <c r="CV53" s="90"/>
      <c r="CW53" s="89">
        <f>(CV53*$D53*$E53*$G53*$K53*$CW$10)</f>
        <v>0</v>
      </c>
      <c r="CX53" s="104">
        <v>0</v>
      </c>
      <c r="CY53" s="89">
        <f>(CX53*$D53*$E53*$G53*$K53*$CY$10)</f>
        <v>0</v>
      </c>
      <c r="CZ53" s="90"/>
      <c r="DA53" s="89">
        <f>(CZ53*$D53*$E53*$G53*$J53*$DA$10)</f>
        <v>0</v>
      </c>
      <c r="DB53" s="90"/>
      <c r="DC53" s="95">
        <f>(DB53*$D53*$E53*$G53*$K53*$DC$10)</f>
        <v>0</v>
      </c>
      <c r="DD53" s="90"/>
      <c r="DE53" s="89">
        <f>(DD53*$D53*$E53*$G53*$K53*$DE$10)</f>
        <v>0</v>
      </c>
      <c r="DF53" s="105"/>
      <c r="DG53" s="89">
        <f>(DF53*$D53*$E53*$G53*$K53*$DG$10)</f>
        <v>0</v>
      </c>
      <c r="DH53" s="90"/>
      <c r="DI53" s="89">
        <f>(DH53*$D53*$E53*$G53*$K53*$DI$10)</f>
        <v>0</v>
      </c>
      <c r="DJ53" s="90"/>
      <c r="DK53" s="89">
        <f>(DJ53*$D53*$E53*$G53*$L53*$DK$10)</f>
        <v>0</v>
      </c>
      <c r="DL53" s="90"/>
      <c r="DM53" s="89">
        <f>(DL53*$D53*$E53*$G53*$M53*$DM$10)</f>
        <v>0</v>
      </c>
      <c r="DN53" s="89">
        <f t="shared" si="128"/>
        <v>115</v>
      </c>
      <c r="DO53" s="89">
        <f t="shared" si="128"/>
        <v>17722928.300000001</v>
      </c>
    </row>
    <row r="54" spans="1:119" ht="15.75" customHeight="1" x14ac:dyDescent="0.25">
      <c r="A54" s="100">
        <v>9</v>
      </c>
      <c r="B54" s="179"/>
      <c r="C54" s="178" t="s">
        <v>181</v>
      </c>
      <c r="D54" s="83">
        <v>22900</v>
      </c>
      <c r="E54" s="180">
        <v>1.1499999999999999</v>
      </c>
      <c r="F54" s="180"/>
      <c r="G54" s="85">
        <v>1</v>
      </c>
      <c r="H54" s="86"/>
      <c r="I54" s="86"/>
      <c r="J54" s="83">
        <v>1.4</v>
      </c>
      <c r="K54" s="83">
        <v>1.68</v>
      </c>
      <c r="L54" s="83">
        <v>2.23</v>
      </c>
      <c r="M54" s="87">
        <v>2.57</v>
      </c>
      <c r="N54" s="110">
        <f>SUM(N55:N64)</f>
        <v>0</v>
      </c>
      <c r="O54" s="110">
        <f t="shared" ref="O54:BZ54" si="129">SUM(O55:O64)</f>
        <v>0</v>
      </c>
      <c r="P54" s="110">
        <f t="shared" si="129"/>
        <v>0</v>
      </c>
      <c r="Q54" s="110">
        <f t="shared" si="129"/>
        <v>0</v>
      </c>
      <c r="R54" s="110">
        <f t="shared" si="129"/>
        <v>849</v>
      </c>
      <c r="S54" s="110">
        <f t="shared" si="129"/>
        <v>37385133.940000005</v>
      </c>
      <c r="T54" s="110">
        <f t="shared" si="129"/>
        <v>8</v>
      </c>
      <c r="U54" s="110">
        <f t="shared" si="129"/>
        <v>455214.59666666662</v>
      </c>
      <c r="V54" s="110">
        <f t="shared" si="129"/>
        <v>0</v>
      </c>
      <c r="W54" s="110">
        <f t="shared" si="129"/>
        <v>0</v>
      </c>
      <c r="X54" s="110">
        <f t="shared" si="129"/>
        <v>0</v>
      </c>
      <c r="Y54" s="110">
        <f t="shared" si="129"/>
        <v>0</v>
      </c>
      <c r="Z54" s="110">
        <f t="shared" si="129"/>
        <v>0</v>
      </c>
      <c r="AA54" s="110">
        <f t="shared" si="129"/>
        <v>0</v>
      </c>
      <c r="AB54" s="110">
        <f t="shared" si="129"/>
        <v>0</v>
      </c>
      <c r="AC54" s="110">
        <f t="shared" si="129"/>
        <v>0</v>
      </c>
      <c r="AD54" s="110">
        <f t="shared" si="129"/>
        <v>0</v>
      </c>
      <c r="AE54" s="110">
        <f t="shared" si="129"/>
        <v>0</v>
      </c>
      <c r="AF54" s="110">
        <f t="shared" si="129"/>
        <v>0</v>
      </c>
      <c r="AG54" s="110">
        <f t="shared" si="129"/>
        <v>0</v>
      </c>
      <c r="AH54" s="110">
        <f t="shared" si="129"/>
        <v>0</v>
      </c>
      <c r="AI54" s="110">
        <f t="shared" si="129"/>
        <v>0</v>
      </c>
      <c r="AJ54" s="110">
        <f t="shared" si="129"/>
        <v>0</v>
      </c>
      <c r="AK54" s="110">
        <f t="shared" si="129"/>
        <v>0</v>
      </c>
      <c r="AL54" s="110">
        <f t="shared" si="129"/>
        <v>0</v>
      </c>
      <c r="AM54" s="110">
        <f t="shared" si="129"/>
        <v>0</v>
      </c>
      <c r="AN54" s="110">
        <f t="shared" si="129"/>
        <v>0</v>
      </c>
      <c r="AO54" s="110">
        <f t="shared" si="129"/>
        <v>0</v>
      </c>
      <c r="AP54" s="110">
        <v>0</v>
      </c>
      <c r="AQ54" s="110">
        <f t="shared" si="129"/>
        <v>0</v>
      </c>
      <c r="AR54" s="110">
        <f t="shared" si="129"/>
        <v>0</v>
      </c>
      <c r="AS54" s="110">
        <f t="shared" si="129"/>
        <v>0</v>
      </c>
      <c r="AT54" s="110">
        <f t="shared" si="129"/>
        <v>0</v>
      </c>
      <c r="AU54" s="110">
        <f t="shared" si="129"/>
        <v>0</v>
      </c>
      <c r="AV54" s="110">
        <f t="shared" si="129"/>
        <v>0</v>
      </c>
      <c r="AW54" s="110">
        <f t="shared" si="129"/>
        <v>0</v>
      </c>
      <c r="AX54" s="110">
        <f t="shared" si="129"/>
        <v>0</v>
      </c>
      <c r="AY54" s="110">
        <f t="shared" si="129"/>
        <v>0</v>
      </c>
      <c r="AZ54" s="110">
        <f t="shared" si="129"/>
        <v>0</v>
      </c>
      <c r="BA54" s="110">
        <f t="shared" si="129"/>
        <v>0</v>
      </c>
      <c r="BB54" s="110">
        <f t="shared" si="129"/>
        <v>0</v>
      </c>
      <c r="BC54" s="110">
        <f t="shared" si="129"/>
        <v>0</v>
      </c>
      <c r="BD54" s="110">
        <f t="shared" si="129"/>
        <v>0</v>
      </c>
      <c r="BE54" s="110">
        <f t="shared" si="129"/>
        <v>0</v>
      </c>
      <c r="BF54" s="110">
        <f t="shared" si="129"/>
        <v>4</v>
      </c>
      <c r="BG54" s="110">
        <f t="shared" si="129"/>
        <v>156196.31999999998</v>
      </c>
      <c r="BH54" s="110">
        <f t="shared" si="129"/>
        <v>193</v>
      </c>
      <c r="BI54" s="110">
        <f t="shared" si="129"/>
        <v>7726716.4799999995</v>
      </c>
      <c r="BJ54" s="110">
        <f t="shared" si="129"/>
        <v>0</v>
      </c>
      <c r="BK54" s="110">
        <f t="shared" si="129"/>
        <v>0</v>
      </c>
      <c r="BL54" s="110">
        <f t="shared" si="129"/>
        <v>0</v>
      </c>
      <c r="BM54" s="110">
        <f t="shared" si="129"/>
        <v>0</v>
      </c>
      <c r="BN54" s="110">
        <f t="shared" si="129"/>
        <v>38</v>
      </c>
      <c r="BO54" s="110">
        <f t="shared" si="129"/>
        <v>1786716.6240000003</v>
      </c>
      <c r="BP54" s="110">
        <f t="shared" si="129"/>
        <v>5</v>
      </c>
      <c r="BQ54" s="110">
        <f t="shared" si="129"/>
        <v>186589.19999999998</v>
      </c>
      <c r="BR54" s="110">
        <f t="shared" si="129"/>
        <v>5</v>
      </c>
      <c r="BS54" s="110">
        <f t="shared" si="129"/>
        <v>241892.69999999998</v>
      </c>
      <c r="BT54" s="110">
        <f t="shared" si="129"/>
        <v>0</v>
      </c>
      <c r="BU54" s="110">
        <f t="shared" si="129"/>
        <v>0</v>
      </c>
      <c r="BV54" s="110">
        <f t="shared" si="129"/>
        <v>23</v>
      </c>
      <c r="BW54" s="110">
        <f t="shared" si="129"/>
        <v>1139733</v>
      </c>
      <c r="BX54" s="110">
        <f t="shared" si="129"/>
        <v>3</v>
      </c>
      <c r="BY54" s="110">
        <f t="shared" si="129"/>
        <v>111953.51999999999</v>
      </c>
      <c r="BZ54" s="110">
        <f t="shared" si="129"/>
        <v>4</v>
      </c>
      <c r="CA54" s="110">
        <f t="shared" ref="CA54:DO54" si="130">SUM(CA55:CA64)</f>
        <v>178125.36</v>
      </c>
      <c r="CB54" s="110">
        <f t="shared" si="130"/>
        <v>0</v>
      </c>
      <c r="CC54" s="110">
        <f t="shared" si="130"/>
        <v>0</v>
      </c>
      <c r="CD54" s="110">
        <f t="shared" si="130"/>
        <v>0</v>
      </c>
      <c r="CE54" s="110">
        <f t="shared" si="130"/>
        <v>0</v>
      </c>
      <c r="CF54" s="110">
        <f t="shared" si="130"/>
        <v>0</v>
      </c>
      <c r="CG54" s="110">
        <f t="shared" si="130"/>
        <v>0</v>
      </c>
      <c r="CH54" s="110">
        <f t="shared" si="130"/>
        <v>0</v>
      </c>
      <c r="CI54" s="110">
        <f t="shared" si="130"/>
        <v>0</v>
      </c>
      <c r="CJ54" s="110">
        <f t="shared" si="130"/>
        <v>0</v>
      </c>
      <c r="CK54" s="110">
        <f t="shared" si="130"/>
        <v>0</v>
      </c>
      <c r="CL54" s="110">
        <f t="shared" si="130"/>
        <v>0</v>
      </c>
      <c r="CM54" s="110">
        <f t="shared" si="130"/>
        <v>0</v>
      </c>
      <c r="CN54" s="110">
        <f t="shared" si="130"/>
        <v>0</v>
      </c>
      <c r="CO54" s="110">
        <f t="shared" si="130"/>
        <v>0</v>
      </c>
      <c r="CP54" s="110">
        <f t="shared" si="130"/>
        <v>5</v>
      </c>
      <c r="CQ54" s="110">
        <f t="shared" si="130"/>
        <v>108843.7</v>
      </c>
      <c r="CR54" s="110">
        <f t="shared" si="130"/>
        <v>3</v>
      </c>
      <c r="CS54" s="110">
        <f t="shared" si="130"/>
        <v>105422.89799999999</v>
      </c>
      <c r="CT54" s="110">
        <f t="shared" si="130"/>
        <v>0</v>
      </c>
      <c r="CU54" s="110">
        <f t="shared" si="130"/>
        <v>0</v>
      </c>
      <c r="CV54" s="110">
        <f t="shared" si="130"/>
        <v>0</v>
      </c>
      <c r="CW54" s="110">
        <f t="shared" si="130"/>
        <v>0</v>
      </c>
      <c r="CX54" s="110">
        <f t="shared" si="130"/>
        <v>0</v>
      </c>
      <c r="CY54" s="110">
        <f t="shared" si="130"/>
        <v>0</v>
      </c>
      <c r="CZ54" s="110">
        <f t="shared" si="130"/>
        <v>0</v>
      </c>
      <c r="DA54" s="110">
        <f t="shared" si="130"/>
        <v>0</v>
      </c>
      <c r="DB54" s="110">
        <f t="shared" si="130"/>
        <v>0</v>
      </c>
      <c r="DC54" s="113">
        <f t="shared" si="130"/>
        <v>0</v>
      </c>
      <c r="DD54" s="110">
        <f t="shared" si="130"/>
        <v>0</v>
      </c>
      <c r="DE54" s="110">
        <f t="shared" si="130"/>
        <v>0</v>
      </c>
      <c r="DF54" s="114">
        <f t="shared" si="130"/>
        <v>0</v>
      </c>
      <c r="DG54" s="110">
        <f t="shared" si="130"/>
        <v>0</v>
      </c>
      <c r="DH54" s="110">
        <f t="shared" si="130"/>
        <v>7</v>
      </c>
      <c r="DI54" s="110">
        <f t="shared" si="130"/>
        <v>295184.11439999996</v>
      </c>
      <c r="DJ54" s="110">
        <v>0</v>
      </c>
      <c r="DK54" s="110">
        <f t="shared" si="130"/>
        <v>0</v>
      </c>
      <c r="DL54" s="110">
        <f t="shared" si="130"/>
        <v>4</v>
      </c>
      <c r="DM54" s="110">
        <f t="shared" si="130"/>
        <v>785334.4319999998</v>
      </c>
      <c r="DN54" s="110">
        <f t="shared" si="130"/>
        <v>1151</v>
      </c>
      <c r="DO54" s="110">
        <f t="shared" si="130"/>
        <v>50663056.885066673</v>
      </c>
    </row>
    <row r="55" spans="1:119" ht="30" customHeight="1" x14ac:dyDescent="0.25">
      <c r="A55" s="100"/>
      <c r="B55" s="101">
        <v>35</v>
      </c>
      <c r="C55" s="82" t="s">
        <v>182</v>
      </c>
      <c r="D55" s="83">
        <v>22900</v>
      </c>
      <c r="E55" s="102">
        <v>0.97</v>
      </c>
      <c r="F55" s="102"/>
      <c r="G55" s="85">
        <v>1</v>
      </c>
      <c r="H55" s="86"/>
      <c r="I55" s="86"/>
      <c r="J55" s="83">
        <v>1.4</v>
      </c>
      <c r="K55" s="83">
        <v>1.68</v>
      </c>
      <c r="L55" s="83">
        <v>2.23</v>
      </c>
      <c r="M55" s="87">
        <v>2.57</v>
      </c>
      <c r="N55" s="90"/>
      <c r="O55" s="89">
        <f t="shared" si="55"/>
        <v>0</v>
      </c>
      <c r="P55" s="90"/>
      <c r="Q55" s="90">
        <f t="shared" ref="Q55:Q60" si="131">(P55*$D55*$E55*$G55*$J55*$Q$10)</f>
        <v>0</v>
      </c>
      <c r="R55" s="90">
        <v>450</v>
      </c>
      <c r="S55" s="89">
        <f t="shared" ref="S55:S60" si="132">(R55*$D55*$E55*$G55*$J55*$S$10)</f>
        <v>15393609.000000002</v>
      </c>
      <c r="T55" s="90">
        <v>1</v>
      </c>
      <c r="U55" s="89">
        <f t="shared" ref="U55:U60" si="133">(T55/12*7*$D55*$E55*$G55*$J55*$U$10)+(T55/12*5*$D55*$E55*$G55*$J55*$U$11)</f>
        <v>34855.899166666662</v>
      </c>
      <c r="V55" s="90"/>
      <c r="W55" s="89">
        <f t="shared" ref="W55:W60" si="134">(V55*$D55*$E55*$G55*$J55*$W$10)</f>
        <v>0</v>
      </c>
      <c r="X55" s="90"/>
      <c r="Y55" s="89">
        <f t="shared" ref="Y55:Y60" si="135">(X55*$D55*$E55*$G55*$J55*$Y$10)</f>
        <v>0</v>
      </c>
      <c r="Z55" s="90"/>
      <c r="AA55" s="89">
        <f t="shared" ref="AA55:AA60" si="136">(Z55*$D55*$E55*$G55*$J55*$AA$10)</f>
        <v>0</v>
      </c>
      <c r="AB55" s="90"/>
      <c r="AC55" s="89">
        <f t="shared" ref="AC55:AC60" si="137">(AB55*$D55*$E55*$G55*$J55*$AC$10)</f>
        <v>0</v>
      </c>
      <c r="AD55" s="90"/>
      <c r="AE55" s="89">
        <f t="shared" ref="AE55:AE60" si="138">(AD55*$D55*$E55*$G55*$J55*$AE$10)</f>
        <v>0</v>
      </c>
      <c r="AF55" s="90"/>
      <c r="AG55" s="89">
        <f t="shared" ref="AG55:AG60" si="139">(AF55*$D55*$E55*$G55*$J55*$AG$10)</f>
        <v>0</v>
      </c>
      <c r="AH55" s="92"/>
      <c r="AI55" s="89">
        <f t="shared" ref="AI55:AI60" si="140">(AH55*$D55*$E55*$G55*$J55*$AI$10)</f>
        <v>0</v>
      </c>
      <c r="AJ55" s="90"/>
      <c r="AK55" s="89">
        <f t="shared" ref="AK55:AK60" si="141">(AJ55*$D55*$E55*$G55*$J55*$AK$10)</f>
        <v>0</v>
      </c>
      <c r="AL55" s="104">
        <v>0</v>
      </c>
      <c r="AM55" s="89">
        <f t="shared" ref="AM55:AM60" si="142">(AL55*$D55*$E55*$G55*$K55*$AM$10)</f>
        <v>0</v>
      </c>
      <c r="AN55" s="90"/>
      <c r="AO55" s="89">
        <f t="shared" ref="AO55:AO60" si="143">(AN55*$D55*$E55*$G55*$K55*$AO$10)</f>
        <v>0</v>
      </c>
      <c r="AP55" s="110"/>
      <c r="AQ55" s="89">
        <f t="shared" ref="AQ55:AQ60" si="144">(AP55*$D55*$E55*$G55*$J55*$AQ$10)</f>
        <v>0</v>
      </c>
      <c r="AR55" s="90"/>
      <c r="AS55" s="90">
        <f t="shared" ref="AS55:AS60" si="145">(AR55*$D55*$E55*$G55*$J55*$AS$10)</f>
        <v>0</v>
      </c>
      <c r="AT55" s="90"/>
      <c r="AU55" s="90">
        <f t="shared" ref="AU55:AU60" si="146">(AT55*$D55*$E55*$G55*$J55*$AU$10)</f>
        <v>0</v>
      </c>
      <c r="AV55" s="90"/>
      <c r="AW55" s="89">
        <f t="shared" ref="AW55:AW60" si="147">(AV55*$D55*$E55*$G55*$J55*$AW$10)</f>
        <v>0</v>
      </c>
      <c r="AX55" s="90"/>
      <c r="AY55" s="89">
        <f t="shared" ref="AY55:AY60" si="148">(AX55*$D55*$E55*$G55*$J55*$AY$10)</f>
        <v>0</v>
      </c>
      <c r="AZ55" s="90"/>
      <c r="BA55" s="89">
        <f t="shared" ref="BA55:BA60" si="149">(AZ55*$D55*$E55*$G55*$J55*$BA$10)</f>
        <v>0</v>
      </c>
      <c r="BB55" s="90"/>
      <c r="BC55" s="89">
        <f t="shared" ref="BC55:BC60" si="150">(BB55*$D55*$E55*$G55*$J55*$BC$10)</f>
        <v>0</v>
      </c>
      <c r="BD55" s="90"/>
      <c r="BE55" s="89">
        <f t="shared" ref="BE55:BE60" si="151">(BD55*$D55*$E55*$G55*$J55*$BE$10)</f>
        <v>0</v>
      </c>
      <c r="BF55" s="90">
        <v>3</v>
      </c>
      <c r="BG55" s="89">
        <f t="shared" ref="BG55:BG60" si="152">(BF55*$D55*$E55*$G55*$K55*$BG$10)</f>
        <v>111953.51999999999</v>
      </c>
      <c r="BH55" s="90">
        <v>131</v>
      </c>
      <c r="BI55" s="89">
        <f t="shared" ref="BI55:BI60" si="153">(BH55*$D55*$E55*$G55*$K55*$BI$10)</f>
        <v>4888637.04</v>
      </c>
      <c r="BJ55" s="90"/>
      <c r="BK55" s="89">
        <f t="shared" ref="BK55:BK60" si="154">(BJ55*$D55*$E55*$G55*$K55*$BK$10)</f>
        <v>0</v>
      </c>
      <c r="BL55" s="90"/>
      <c r="BM55" s="89">
        <f t="shared" ref="BM55:BM60" si="155">(BL55*$D55*$E55*$G55*$K55*$BM$10)</f>
        <v>0</v>
      </c>
      <c r="BN55" s="90">
        <v>19</v>
      </c>
      <c r="BO55" s="89">
        <f t="shared" ref="BO55:BO60" si="156">(BN55*$D55*$E55*$G55*$K55*$BO$10)</f>
        <v>779942.85600000003</v>
      </c>
      <c r="BP55" s="90">
        <v>5</v>
      </c>
      <c r="BQ55" s="89">
        <f t="shared" ref="BQ55:BQ60" si="157">(BP55*$D55*$E55*$G55*$K55*$BQ$10)</f>
        <v>186589.19999999998</v>
      </c>
      <c r="BR55" s="90">
        <v>4</v>
      </c>
      <c r="BS55" s="89">
        <f t="shared" ref="BS55:BS60" si="158">(BR55*$D55*$E55*$G55*$K55*$BS$10)</f>
        <v>186589.19999999998</v>
      </c>
      <c r="BT55" s="90"/>
      <c r="BU55" s="89">
        <f t="shared" ref="BU55:BU60" si="159">(BT55*$D55*$E55*$G55*$K55*$BU$10)</f>
        <v>0</v>
      </c>
      <c r="BV55" s="90">
        <v>17</v>
      </c>
      <c r="BW55" s="89">
        <f t="shared" ref="BW55:BW60" si="160">(BV55*$D55*$E55*$G55*$K55*$BW$10)</f>
        <v>793004.10000000009</v>
      </c>
      <c r="BX55" s="90">
        <v>3</v>
      </c>
      <c r="BY55" s="89">
        <f t="shared" ref="BY55:BY60" si="161">(BX55*$D55*$E55*$G55*$K55*$BY$10)</f>
        <v>111953.51999999999</v>
      </c>
      <c r="BZ55" s="90">
        <v>1</v>
      </c>
      <c r="CA55" s="89">
        <f t="shared" ref="CA55:CA60" si="162">(BZ55*$D55*$E55*$G55*$K55*$CA$10)</f>
        <v>37317.839999999997</v>
      </c>
      <c r="CB55" s="90"/>
      <c r="CC55" s="89">
        <f t="shared" ref="CC55:CC60" si="163">(CB55*$D55*$E55*$G55*$J55*$CC$10)</f>
        <v>0</v>
      </c>
      <c r="CD55" s="90"/>
      <c r="CE55" s="89">
        <f t="shared" ref="CE55:CE60" si="164">(CD55*$D55*$E55*$G55*$J55*$CE$10)</f>
        <v>0</v>
      </c>
      <c r="CF55" s="90"/>
      <c r="CG55" s="89">
        <f t="shared" ref="CG55:CG60" si="165">(CF55*$D55*$E55*$G55*$J55*$CG$10)</f>
        <v>0</v>
      </c>
      <c r="CH55" s="90"/>
      <c r="CI55" s="90">
        <f t="shared" ref="CI55:CI60" si="166">(CH55*$D55*$E55*$G55*$J55*$CI$10)</f>
        <v>0</v>
      </c>
      <c r="CJ55" s="90"/>
      <c r="CK55" s="89">
        <f t="shared" ref="CK55:CK60" si="167">(CJ55*$D55*$E55*$G55*$K55*$CK$10)</f>
        <v>0</v>
      </c>
      <c r="CL55" s="90"/>
      <c r="CM55" s="89">
        <f t="shared" ref="CM55:CM60" si="168">(CL55*$D55*$E55*$G55*$J55*$CM$10)</f>
        <v>0</v>
      </c>
      <c r="CN55" s="90"/>
      <c r="CO55" s="89">
        <f t="shared" ref="CO55:CO60" si="169">(CN55*$D55*$E55*$G55*$J55*$CO$10)</f>
        <v>0</v>
      </c>
      <c r="CP55" s="90">
        <v>5</v>
      </c>
      <c r="CQ55" s="89">
        <f t="shared" ref="CQ55:CQ60" si="170">(CP55*$D55*$E55*$G55*$J55*$CQ$10)</f>
        <v>108843.7</v>
      </c>
      <c r="CR55" s="90">
        <v>3</v>
      </c>
      <c r="CS55" s="89">
        <f t="shared" ref="CS55:CS60" si="171">(CR55*$D55*$E55*$G55*$J55*$CS$10)</f>
        <v>105422.89799999999</v>
      </c>
      <c r="CT55" s="90"/>
      <c r="CU55" s="89">
        <f t="shared" ref="CU55:CU60" si="172">(CT55*$D55*$E55*$G55*$J55*$CU$10)</f>
        <v>0</v>
      </c>
      <c r="CV55" s="90"/>
      <c r="CW55" s="89">
        <f t="shared" ref="CW55:CW60" si="173">(CV55*$D55*$E55*$G55*$K55*$CW$10)</f>
        <v>0</v>
      </c>
      <c r="CX55" s="104">
        <v>0</v>
      </c>
      <c r="CY55" s="89">
        <f t="shared" ref="CY55:CY60" si="174">(CX55*$D55*$E55*$G55*$K55*$CY$10)</f>
        <v>0</v>
      </c>
      <c r="CZ55" s="90"/>
      <c r="DA55" s="89">
        <f t="shared" ref="DA55:DA60" si="175">(CZ55*$D55*$E55*$G55*$J55*$DA$10)</f>
        <v>0</v>
      </c>
      <c r="DB55" s="90"/>
      <c r="DC55" s="95">
        <f t="shared" ref="DC55:DC60" si="176">(DB55*$D55*$E55*$G55*$K55*$DC$10)</f>
        <v>0</v>
      </c>
      <c r="DD55" s="90"/>
      <c r="DE55" s="89">
        <f t="shared" ref="DE55:DE60" si="177">(DD55*$D55*$E55*$G55*$K55*$DE$10)</f>
        <v>0</v>
      </c>
      <c r="DF55" s="105"/>
      <c r="DG55" s="89">
        <f t="shared" ref="DG55:DG60" si="178">(DF55*$D55*$E55*$G55*$K55*$DG$10)</f>
        <v>0</v>
      </c>
      <c r="DH55" s="90">
        <v>7</v>
      </c>
      <c r="DI55" s="89">
        <f t="shared" ref="DI55:DI60" si="179">(DH55*$D55*$E55*$G55*$K55*$DI$10)</f>
        <v>295184.11439999996</v>
      </c>
      <c r="DJ55" s="90"/>
      <c r="DK55" s="89">
        <f t="shared" ref="DK55:DK60" si="180">(DJ55*$D55*$E55*$G55*$L55*$DK$10)</f>
        <v>0</v>
      </c>
      <c r="DL55" s="90"/>
      <c r="DM55" s="89">
        <f t="shared" ref="DM55:DM60" si="181">(DL55*$D55*$E55*$G55*$M55*$DM$10)</f>
        <v>0</v>
      </c>
      <c r="DN55" s="89">
        <f t="shared" ref="DN55:DO64" si="182">SUM(N55,P55,R55,T55,V55,X55,Z55,AB55,AD55,AF55,AH55,AJ55,AL55,AP55,AR55,CF55,AT55,AV55,AX55,AZ55,BB55,CJ55,BD55,BF55,BH55,BL55,AN55,BN55,BP55,BR55,BT55,BV55,BX55,BZ55,CB55,CD55,CH55,CL55,CN55,CP55,CR55,CT55,CV55,CX55,BJ55,CZ55,DB55,DD55,DF55,DH55,DJ55,DL55)</f>
        <v>649</v>
      </c>
      <c r="DO55" s="89">
        <f t="shared" si="182"/>
        <v>23033902.887566663</v>
      </c>
    </row>
    <row r="56" spans="1:119" ht="30" customHeight="1" x14ac:dyDescent="0.25">
      <c r="A56" s="100"/>
      <c r="B56" s="101">
        <v>36</v>
      </c>
      <c r="C56" s="82" t="s">
        <v>183</v>
      </c>
      <c r="D56" s="83">
        <v>22900</v>
      </c>
      <c r="E56" s="102">
        <v>1.1100000000000001</v>
      </c>
      <c r="F56" s="102"/>
      <c r="G56" s="85">
        <v>1</v>
      </c>
      <c r="H56" s="86"/>
      <c r="I56" s="86"/>
      <c r="J56" s="83">
        <v>1.4</v>
      </c>
      <c r="K56" s="83">
        <v>1.68</v>
      </c>
      <c r="L56" s="83">
        <v>2.23</v>
      </c>
      <c r="M56" s="87">
        <v>2.57</v>
      </c>
      <c r="N56" s="90"/>
      <c r="O56" s="89">
        <f t="shared" si="55"/>
        <v>0</v>
      </c>
      <c r="P56" s="90"/>
      <c r="Q56" s="90">
        <f t="shared" si="131"/>
        <v>0</v>
      </c>
      <c r="R56" s="90">
        <v>105</v>
      </c>
      <c r="S56" s="89">
        <f t="shared" si="132"/>
        <v>4110252.3000000007</v>
      </c>
      <c r="T56" s="90">
        <v>1</v>
      </c>
      <c r="U56" s="89">
        <f t="shared" si="133"/>
        <v>39886.647499999992</v>
      </c>
      <c r="V56" s="90"/>
      <c r="W56" s="89">
        <f t="shared" si="134"/>
        <v>0</v>
      </c>
      <c r="X56" s="90"/>
      <c r="Y56" s="89">
        <f t="shared" si="135"/>
        <v>0</v>
      </c>
      <c r="Z56" s="90"/>
      <c r="AA56" s="89">
        <f t="shared" si="136"/>
        <v>0</v>
      </c>
      <c r="AB56" s="90"/>
      <c r="AC56" s="89">
        <f t="shared" si="137"/>
        <v>0</v>
      </c>
      <c r="AD56" s="90"/>
      <c r="AE56" s="89">
        <f t="shared" si="138"/>
        <v>0</v>
      </c>
      <c r="AF56" s="90"/>
      <c r="AG56" s="89">
        <f t="shared" si="139"/>
        <v>0</v>
      </c>
      <c r="AH56" s="92"/>
      <c r="AI56" s="89">
        <f t="shared" si="140"/>
        <v>0</v>
      </c>
      <c r="AJ56" s="90"/>
      <c r="AK56" s="89">
        <f t="shared" si="141"/>
        <v>0</v>
      </c>
      <c r="AL56" s="104">
        <v>0</v>
      </c>
      <c r="AM56" s="89">
        <f t="shared" si="142"/>
        <v>0</v>
      </c>
      <c r="AN56" s="90"/>
      <c r="AO56" s="89">
        <f t="shared" si="143"/>
        <v>0</v>
      </c>
      <c r="AP56" s="90"/>
      <c r="AQ56" s="89">
        <f t="shared" si="144"/>
        <v>0</v>
      </c>
      <c r="AR56" s="90"/>
      <c r="AS56" s="90">
        <f t="shared" si="145"/>
        <v>0</v>
      </c>
      <c r="AT56" s="90"/>
      <c r="AU56" s="90">
        <f t="shared" si="146"/>
        <v>0</v>
      </c>
      <c r="AV56" s="90"/>
      <c r="AW56" s="89">
        <f t="shared" si="147"/>
        <v>0</v>
      </c>
      <c r="AX56" s="90"/>
      <c r="AY56" s="89">
        <f t="shared" si="148"/>
        <v>0</v>
      </c>
      <c r="AZ56" s="90"/>
      <c r="BA56" s="89">
        <f t="shared" si="149"/>
        <v>0</v>
      </c>
      <c r="BB56" s="90"/>
      <c r="BC56" s="89">
        <f t="shared" si="150"/>
        <v>0</v>
      </c>
      <c r="BD56" s="90"/>
      <c r="BE56" s="89">
        <f t="shared" si="151"/>
        <v>0</v>
      </c>
      <c r="BF56" s="90"/>
      <c r="BG56" s="89">
        <f t="shared" si="152"/>
        <v>0</v>
      </c>
      <c r="BH56" s="90">
        <v>17</v>
      </c>
      <c r="BI56" s="89">
        <f t="shared" si="153"/>
        <v>725966.64</v>
      </c>
      <c r="BJ56" s="90"/>
      <c r="BK56" s="89">
        <f t="shared" si="154"/>
        <v>0</v>
      </c>
      <c r="BL56" s="90"/>
      <c r="BM56" s="89">
        <f t="shared" si="155"/>
        <v>0</v>
      </c>
      <c r="BN56" s="90">
        <v>8</v>
      </c>
      <c r="BO56" s="89">
        <f t="shared" si="156"/>
        <v>375794.4960000001</v>
      </c>
      <c r="BP56" s="90"/>
      <c r="BQ56" s="89">
        <f t="shared" si="157"/>
        <v>0</v>
      </c>
      <c r="BR56" s="90"/>
      <c r="BS56" s="89">
        <f t="shared" si="158"/>
        <v>0</v>
      </c>
      <c r="BT56" s="90"/>
      <c r="BU56" s="89">
        <f t="shared" si="159"/>
        <v>0</v>
      </c>
      <c r="BV56" s="90">
        <v>1</v>
      </c>
      <c r="BW56" s="89">
        <f t="shared" si="160"/>
        <v>53379.900000000009</v>
      </c>
      <c r="BX56" s="90"/>
      <c r="BY56" s="89">
        <f t="shared" si="161"/>
        <v>0</v>
      </c>
      <c r="BZ56" s="90"/>
      <c r="CA56" s="89">
        <f t="shared" si="162"/>
        <v>0</v>
      </c>
      <c r="CB56" s="90"/>
      <c r="CC56" s="89">
        <f t="shared" si="163"/>
        <v>0</v>
      </c>
      <c r="CD56" s="90"/>
      <c r="CE56" s="89">
        <f t="shared" si="164"/>
        <v>0</v>
      </c>
      <c r="CF56" s="90"/>
      <c r="CG56" s="89">
        <f t="shared" si="165"/>
        <v>0</v>
      </c>
      <c r="CH56" s="90"/>
      <c r="CI56" s="90">
        <f t="shared" si="166"/>
        <v>0</v>
      </c>
      <c r="CJ56" s="90"/>
      <c r="CK56" s="89">
        <f t="shared" si="167"/>
        <v>0</v>
      </c>
      <c r="CL56" s="90"/>
      <c r="CM56" s="89">
        <f t="shared" si="168"/>
        <v>0</v>
      </c>
      <c r="CN56" s="90"/>
      <c r="CO56" s="89">
        <f t="shared" si="169"/>
        <v>0</v>
      </c>
      <c r="CP56" s="90"/>
      <c r="CQ56" s="89">
        <f t="shared" si="170"/>
        <v>0</v>
      </c>
      <c r="CR56" s="90"/>
      <c r="CS56" s="89">
        <f t="shared" si="171"/>
        <v>0</v>
      </c>
      <c r="CT56" s="90"/>
      <c r="CU56" s="89">
        <f t="shared" si="172"/>
        <v>0</v>
      </c>
      <c r="CV56" s="90"/>
      <c r="CW56" s="89">
        <f t="shared" si="173"/>
        <v>0</v>
      </c>
      <c r="CX56" s="104">
        <v>0</v>
      </c>
      <c r="CY56" s="89">
        <f t="shared" si="174"/>
        <v>0</v>
      </c>
      <c r="CZ56" s="90"/>
      <c r="DA56" s="89">
        <f t="shared" si="175"/>
        <v>0</v>
      </c>
      <c r="DB56" s="90"/>
      <c r="DC56" s="95">
        <f t="shared" si="176"/>
        <v>0</v>
      </c>
      <c r="DD56" s="90"/>
      <c r="DE56" s="89">
        <f t="shared" si="177"/>
        <v>0</v>
      </c>
      <c r="DF56" s="105"/>
      <c r="DG56" s="89">
        <f t="shared" si="178"/>
        <v>0</v>
      </c>
      <c r="DH56" s="90"/>
      <c r="DI56" s="89">
        <f t="shared" si="179"/>
        <v>0</v>
      </c>
      <c r="DJ56" s="90"/>
      <c r="DK56" s="89">
        <f t="shared" si="180"/>
        <v>0</v>
      </c>
      <c r="DL56" s="90"/>
      <c r="DM56" s="89">
        <f t="shared" si="181"/>
        <v>0</v>
      </c>
      <c r="DN56" s="89">
        <f t="shared" si="182"/>
        <v>132</v>
      </c>
      <c r="DO56" s="89">
        <f t="shared" si="182"/>
        <v>5305279.983500001</v>
      </c>
    </row>
    <row r="57" spans="1:119" ht="30" customHeight="1" x14ac:dyDescent="0.25">
      <c r="A57" s="100"/>
      <c r="B57" s="101">
        <v>37</v>
      </c>
      <c r="C57" s="82" t="s">
        <v>184</v>
      </c>
      <c r="D57" s="83">
        <v>22900</v>
      </c>
      <c r="E57" s="102">
        <v>1.97</v>
      </c>
      <c r="F57" s="102"/>
      <c r="G57" s="85">
        <v>1</v>
      </c>
      <c r="H57" s="86"/>
      <c r="I57" s="86"/>
      <c r="J57" s="83">
        <v>1.4</v>
      </c>
      <c r="K57" s="83">
        <v>1.68</v>
      </c>
      <c r="L57" s="83">
        <v>2.23</v>
      </c>
      <c r="M57" s="87">
        <v>2.57</v>
      </c>
      <c r="N57" s="90"/>
      <c r="O57" s="89">
        <f t="shared" si="55"/>
        <v>0</v>
      </c>
      <c r="P57" s="90"/>
      <c r="Q57" s="90">
        <f t="shared" si="131"/>
        <v>0</v>
      </c>
      <c r="R57" s="90">
        <v>1</v>
      </c>
      <c r="S57" s="89">
        <f t="shared" si="132"/>
        <v>69474.02</v>
      </c>
      <c r="T57" s="90">
        <v>1</v>
      </c>
      <c r="U57" s="89">
        <f t="shared" si="133"/>
        <v>70789.815833333327</v>
      </c>
      <c r="V57" s="90"/>
      <c r="W57" s="89">
        <f t="shared" si="134"/>
        <v>0</v>
      </c>
      <c r="X57" s="90"/>
      <c r="Y57" s="89">
        <f t="shared" si="135"/>
        <v>0</v>
      </c>
      <c r="Z57" s="90"/>
      <c r="AA57" s="89">
        <f t="shared" si="136"/>
        <v>0</v>
      </c>
      <c r="AB57" s="90"/>
      <c r="AC57" s="89">
        <f t="shared" si="137"/>
        <v>0</v>
      </c>
      <c r="AD57" s="90"/>
      <c r="AE57" s="89">
        <f t="shared" si="138"/>
        <v>0</v>
      </c>
      <c r="AF57" s="90"/>
      <c r="AG57" s="89">
        <f t="shared" si="139"/>
        <v>0</v>
      </c>
      <c r="AH57" s="92"/>
      <c r="AI57" s="89">
        <f t="shared" si="140"/>
        <v>0</v>
      </c>
      <c r="AJ57" s="90"/>
      <c r="AK57" s="89">
        <f t="shared" si="141"/>
        <v>0</v>
      </c>
      <c r="AL57" s="104">
        <v>0</v>
      </c>
      <c r="AM57" s="89">
        <f t="shared" si="142"/>
        <v>0</v>
      </c>
      <c r="AN57" s="90"/>
      <c r="AO57" s="95">
        <f t="shared" si="143"/>
        <v>0</v>
      </c>
      <c r="AP57" s="90"/>
      <c r="AQ57" s="89">
        <f t="shared" si="144"/>
        <v>0</v>
      </c>
      <c r="AR57" s="90"/>
      <c r="AS57" s="90">
        <f t="shared" si="145"/>
        <v>0</v>
      </c>
      <c r="AT57" s="90"/>
      <c r="AU57" s="90">
        <f t="shared" si="146"/>
        <v>0</v>
      </c>
      <c r="AV57" s="90"/>
      <c r="AW57" s="89">
        <f t="shared" si="147"/>
        <v>0</v>
      </c>
      <c r="AX57" s="90"/>
      <c r="AY57" s="89">
        <f t="shared" si="148"/>
        <v>0</v>
      </c>
      <c r="AZ57" s="90"/>
      <c r="BA57" s="89">
        <f t="shared" si="149"/>
        <v>0</v>
      </c>
      <c r="BB57" s="90"/>
      <c r="BC57" s="89">
        <f t="shared" si="150"/>
        <v>0</v>
      </c>
      <c r="BD57" s="90"/>
      <c r="BE57" s="89">
        <f t="shared" si="151"/>
        <v>0</v>
      </c>
      <c r="BF57" s="90"/>
      <c r="BG57" s="89">
        <f t="shared" si="152"/>
        <v>0</v>
      </c>
      <c r="BH57" s="90"/>
      <c r="BI57" s="89">
        <f t="shared" si="153"/>
        <v>0</v>
      </c>
      <c r="BJ57" s="90"/>
      <c r="BK57" s="89">
        <f t="shared" si="154"/>
        <v>0</v>
      </c>
      <c r="BL57" s="90"/>
      <c r="BM57" s="89">
        <f t="shared" si="155"/>
        <v>0</v>
      </c>
      <c r="BN57" s="90"/>
      <c r="BO57" s="89">
        <f t="shared" si="156"/>
        <v>0</v>
      </c>
      <c r="BP57" s="90"/>
      <c r="BQ57" s="89">
        <f t="shared" si="157"/>
        <v>0</v>
      </c>
      <c r="BR57" s="90"/>
      <c r="BS57" s="89">
        <f t="shared" si="158"/>
        <v>0</v>
      </c>
      <c r="BT57" s="90"/>
      <c r="BU57" s="89">
        <f t="shared" si="159"/>
        <v>0</v>
      </c>
      <c r="BV57" s="90"/>
      <c r="BW57" s="89">
        <f t="shared" si="160"/>
        <v>0</v>
      </c>
      <c r="BX57" s="90"/>
      <c r="BY57" s="89">
        <f t="shared" si="161"/>
        <v>0</v>
      </c>
      <c r="BZ57" s="90"/>
      <c r="CA57" s="97">
        <f t="shared" si="162"/>
        <v>0</v>
      </c>
      <c r="CB57" s="90"/>
      <c r="CC57" s="89">
        <f t="shared" si="163"/>
        <v>0</v>
      </c>
      <c r="CD57" s="90"/>
      <c r="CE57" s="89">
        <f t="shared" si="164"/>
        <v>0</v>
      </c>
      <c r="CF57" s="90"/>
      <c r="CG57" s="89">
        <f t="shared" si="165"/>
        <v>0</v>
      </c>
      <c r="CH57" s="90"/>
      <c r="CI57" s="90">
        <f t="shared" si="166"/>
        <v>0</v>
      </c>
      <c r="CJ57" s="90"/>
      <c r="CK57" s="89">
        <f t="shared" si="167"/>
        <v>0</v>
      </c>
      <c r="CL57" s="90"/>
      <c r="CM57" s="89">
        <f t="shared" si="168"/>
        <v>0</v>
      </c>
      <c r="CN57" s="90"/>
      <c r="CO57" s="89">
        <f t="shared" si="169"/>
        <v>0</v>
      </c>
      <c r="CP57" s="90"/>
      <c r="CQ57" s="89">
        <f t="shared" si="170"/>
        <v>0</v>
      </c>
      <c r="CR57" s="90"/>
      <c r="CS57" s="89">
        <f t="shared" si="171"/>
        <v>0</v>
      </c>
      <c r="CT57" s="90"/>
      <c r="CU57" s="89">
        <f t="shared" si="172"/>
        <v>0</v>
      </c>
      <c r="CV57" s="90"/>
      <c r="CW57" s="89">
        <f t="shared" si="173"/>
        <v>0</v>
      </c>
      <c r="CX57" s="104">
        <v>0</v>
      </c>
      <c r="CY57" s="89">
        <f t="shared" si="174"/>
        <v>0</v>
      </c>
      <c r="CZ57" s="90"/>
      <c r="DA57" s="89">
        <f t="shared" si="175"/>
        <v>0</v>
      </c>
      <c r="DB57" s="90"/>
      <c r="DC57" s="95">
        <f t="shared" si="176"/>
        <v>0</v>
      </c>
      <c r="DD57" s="90"/>
      <c r="DE57" s="89">
        <f t="shared" si="177"/>
        <v>0</v>
      </c>
      <c r="DF57" s="105"/>
      <c r="DG57" s="89">
        <f t="shared" si="178"/>
        <v>0</v>
      </c>
      <c r="DH57" s="90"/>
      <c r="DI57" s="89">
        <f t="shared" si="179"/>
        <v>0</v>
      </c>
      <c r="DJ57" s="90"/>
      <c r="DK57" s="89">
        <f t="shared" si="180"/>
        <v>0</v>
      </c>
      <c r="DL57" s="90"/>
      <c r="DM57" s="97">
        <f t="shared" si="181"/>
        <v>0</v>
      </c>
      <c r="DN57" s="99">
        <f t="shared" si="182"/>
        <v>2</v>
      </c>
      <c r="DO57" s="97">
        <f t="shared" si="182"/>
        <v>140263.83583333332</v>
      </c>
    </row>
    <row r="58" spans="1:119" ht="30" customHeight="1" x14ac:dyDescent="0.25">
      <c r="A58" s="100"/>
      <c r="B58" s="101">
        <v>38</v>
      </c>
      <c r="C58" s="82" t="s">
        <v>185</v>
      </c>
      <c r="D58" s="83">
        <v>22900</v>
      </c>
      <c r="E58" s="102">
        <v>2.78</v>
      </c>
      <c r="F58" s="102"/>
      <c r="G58" s="85">
        <v>1</v>
      </c>
      <c r="H58" s="86"/>
      <c r="I58" s="86"/>
      <c r="J58" s="83">
        <v>1.4</v>
      </c>
      <c r="K58" s="83">
        <v>1.68</v>
      </c>
      <c r="L58" s="83">
        <v>2.23</v>
      </c>
      <c r="M58" s="87">
        <v>2.57</v>
      </c>
      <c r="N58" s="90"/>
      <c r="O58" s="89">
        <f t="shared" si="55"/>
        <v>0</v>
      </c>
      <c r="P58" s="90"/>
      <c r="Q58" s="90">
        <f t="shared" si="131"/>
        <v>0</v>
      </c>
      <c r="R58" s="90">
        <v>13</v>
      </c>
      <c r="S58" s="89">
        <f t="shared" si="132"/>
        <v>1274513.24</v>
      </c>
      <c r="T58" s="90"/>
      <c r="U58" s="89">
        <f t="shared" si="133"/>
        <v>0</v>
      </c>
      <c r="V58" s="90"/>
      <c r="W58" s="89">
        <f t="shared" si="134"/>
        <v>0</v>
      </c>
      <c r="X58" s="90"/>
      <c r="Y58" s="89">
        <f t="shared" si="135"/>
        <v>0</v>
      </c>
      <c r="Z58" s="90"/>
      <c r="AA58" s="89">
        <f t="shared" si="136"/>
        <v>0</v>
      </c>
      <c r="AB58" s="90"/>
      <c r="AC58" s="89">
        <f t="shared" si="137"/>
        <v>0</v>
      </c>
      <c r="AD58" s="90"/>
      <c r="AE58" s="89">
        <f t="shared" si="138"/>
        <v>0</v>
      </c>
      <c r="AF58" s="90"/>
      <c r="AG58" s="89">
        <f t="shared" si="139"/>
        <v>0</v>
      </c>
      <c r="AH58" s="92"/>
      <c r="AI58" s="89">
        <f t="shared" si="140"/>
        <v>0</v>
      </c>
      <c r="AJ58" s="90"/>
      <c r="AK58" s="89">
        <f t="shared" si="141"/>
        <v>0</v>
      </c>
      <c r="AL58" s="104">
        <v>0</v>
      </c>
      <c r="AM58" s="89">
        <f t="shared" si="142"/>
        <v>0</v>
      </c>
      <c r="AN58" s="90"/>
      <c r="AO58" s="95">
        <f t="shared" si="143"/>
        <v>0</v>
      </c>
      <c r="AP58" s="90"/>
      <c r="AQ58" s="89">
        <f t="shared" si="144"/>
        <v>0</v>
      </c>
      <c r="AR58" s="90"/>
      <c r="AS58" s="90">
        <f t="shared" si="145"/>
        <v>0</v>
      </c>
      <c r="AT58" s="90"/>
      <c r="AU58" s="90">
        <f t="shared" si="146"/>
        <v>0</v>
      </c>
      <c r="AV58" s="90"/>
      <c r="AW58" s="89">
        <f t="shared" si="147"/>
        <v>0</v>
      </c>
      <c r="AX58" s="90"/>
      <c r="AY58" s="89">
        <f t="shared" si="148"/>
        <v>0</v>
      </c>
      <c r="AZ58" s="90"/>
      <c r="BA58" s="89">
        <f t="shared" si="149"/>
        <v>0</v>
      </c>
      <c r="BB58" s="90"/>
      <c r="BC58" s="89">
        <f t="shared" si="150"/>
        <v>0</v>
      </c>
      <c r="BD58" s="90"/>
      <c r="BE58" s="89">
        <f t="shared" si="151"/>
        <v>0</v>
      </c>
      <c r="BF58" s="90"/>
      <c r="BG58" s="89">
        <f t="shared" si="152"/>
        <v>0</v>
      </c>
      <c r="BH58" s="90"/>
      <c r="BI58" s="89">
        <f t="shared" si="153"/>
        <v>0</v>
      </c>
      <c r="BJ58" s="90"/>
      <c r="BK58" s="89">
        <f t="shared" si="154"/>
        <v>0</v>
      </c>
      <c r="BL58" s="90"/>
      <c r="BM58" s="89">
        <f t="shared" si="155"/>
        <v>0</v>
      </c>
      <c r="BN58" s="90">
        <v>1</v>
      </c>
      <c r="BO58" s="89">
        <f t="shared" si="156"/>
        <v>117647.376</v>
      </c>
      <c r="BP58" s="90"/>
      <c r="BQ58" s="89">
        <f t="shared" si="157"/>
        <v>0</v>
      </c>
      <c r="BR58" s="90"/>
      <c r="BS58" s="89">
        <f t="shared" si="158"/>
        <v>0</v>
      </c>
      <c r="BT58" s="90"/>
      <c r="BU58" s="89">
        <f t="shared" si="159"/>
        <v>0</v>
      </c>
      <c r="BV58" s="90"/>
      <c r="BW58" s="89">
        <f t="shared" si="160"/>
        <v>0</v>
      </c>
      <c r="BX58" s="90"/>
      <c r="BY58" s="89">
        <f t="shared" si="161"/>
        <v>0</v>
      </c>
      <c r="BZ58" s="90"/>
      <c r="CA58" s="97">
        <f t="shared" si="162"/>
        <v>0</v>
      </c>
      <c r="CB58" s="90"/>
      <c r="CC58" s="89">
        <f t="shared" si="163"/>
        <v>0</v>
      </c>
      <c r="CD58" s="90"/>
      <c r="CE58" s="89">
        <f t="shared" si="164"/>
        <v>0</v>
      </c>
      <c r="CF58" s="90"/>
      <c r="CG58" s="89">
        <f t="shared" si="165"/>
        <v>0</v>
      </c>
      <c r="CH58" s="90"/>
      <c r="CI58" s="90">
        <f t="shared" si="166"/>
        <v>0</v>
      </c>
      <c r="CJ58" s="90"/>
      <c r="CK58" s="89">
        <f t="shared" si="167"/>
        <v>0</v>
      </c>
      <c r="CL58" s="90"/>
      <c r="CM58" s="89">
        <f t="shared" si="168"/>
        <v>0</v>
      </c>
      <c r="CN58" s="90"/>
      <c r="CO58" s="89">
        <f t="shared" si="169"/>
        <v>0</v>
      </c>
      <c r="CP58" s="90"/>
      <c r="CQ58" s="89">
        <f t="shared" si="170"/>
        <v>0</v>
      </c>
      <c r="CR58" s="90"/>
      <c r="CS58" s="89">
        <f t="shared" si="171"/>
        <v>0</v>
      </c>
      <c r="CT58" s="90"/>
      <c r="CU58" s="89">
        <f t="shared" si="172"/>
        <v>0</v>
      </c>
      <c r="CV58" s="90"/>
      <c r="CW58" s="89">
        <f t="shared" si="173"/>
        <v>0</v>
      </c>
      <c r="CX58" s="104">
        <v>0</v>
      </c>
      <c r="CY58" s="89">
        <f t="shared" si="174"/>
        <v>0</v>
      </c>
      <c r="CZ58" s="90"/>
      <c r="DA58" s="89">
        <f t="shared" si="175"/>
        <v>0</v>
      </c>
      <c r="DB58" s="90"/>
      <c r="DC58" s="95">
        <f t="shared" si="176"/>
        <v>0</v>
      </c>
      <c r="DD58" s="90"/>
      <c r="DE58" s="89">
        <f t="shared" si="177"/>
        <v>0</v>
      </c>
      <c r="DF58" s="105"/>
      <c r="DG58" s="89">
        <f t="shared" si="178"/>
        <v>0</v>
      </c>
      <c r="DH58" s="90"/>
      <c r="DI58" s="89">
        <f t="shared" si="179"/>
        <v>0</v>
      </c>
      <c r="DJ58" s="90"/>
      <c r="DK58" s="89">
        <f t="shared" si="180"/>
        <v>0</v>
      </c>
      <c r="DL58" s="90">
        <v>4</v>
      </c>
      <c r="DM58" s="97">
        <f t="shared" si="181"/>
        <v>785334.4319999998</v>
      </c>
      <c r="DN58" s="99">
        <f t="shared" si="182"/>
        <v>18</v>
      </c>
      <c r="DO58" s="97">
        <f t="shared" si="182"/>
        <v>2177495.0479999995</v>
      </c>
    </row>
    <row r="59" spans="1:119" ht="30" customHeight="1" x14ac:dyDescent="0.25">
      <c r="A59" s="100"/>
      <c r="B59" s="101">
        <v>39</v>
      </c>
      <c r="C59" s="82" t="s">
        <v>186</v>
      </c>
      <c r="D59" s="83">
        <v>22900</v>
      </c>
      <c r="E59" s="102">
        <v>1.1499999999999999</v>
      </c>
      <c r="F59" s="102"/>
      <c r="G59" s="85">
        <v>1</v>
      </c>
      <c r="H59" s="86"/>
      <c r="I59" s="86"/>
      <c r="J59" s="83">
        <v>1.4</v>
      </c>
      <c r="K59" s="83">
        <v>1.68</v>
      </c>
      <c r="L59" s="83">
        <v>2.23</v>
      </c>
      <c r="M59" s="87">
        <v>2.57</v>
      </c>
      <c r="N59" s="90"/>
      <c r="O59" s="89">
        <f t="shared" si="55"/>
        <v>0</v>
      </c>
      <c r="P59" s="90"/>
      <c r="Q59" s="90">
        <f t="shared" si="131"/>
        <v>0</v>
      </c>
      <c r="R59" s="90">
        <v>30</v>
      </c>
      <c r="S59" s="89">
        <f t="shared" si="132"/>
        <v>1216676.9999999998</v>
      </c>
      <c r="T59" s="90"/>
      <c r="U59" s="89">
        <f t="shared" si="133"/>
        <v>0</v>
      </c>
      <c r="V59" s="90"/>
      <c r="W59" s="89">
        <f t="shared" si="134"/>
        <v>0</v>
      </c>
      <c r="X59" s="90"/>
      <c r="Y59" s="89">
        <f t="shared" si="135"/>
        <v>0</v>
      </c>
      <c r="Z59" s="90"/>
      <c r="AA59" s="89">
        <f t="shared" si="136"/>
        <v>0</v>
      </c>
      <c r="AB59" s="90"/>
      <c r="AC59" s="89">
        <f t="shared" si="137"/>
        <v>0</v>
      </c>
      <c r="AD59" s="90"/>
      <c r="AE59" s="89">
        <f t="shared" si="138"/>
        <v>0</v>
      </c>
      <c r="AF59" s="90"/>
      <c r="AG59" s="89">
        <f t="shared" si="139"/>
        <v>0</v>
      </c>
      <c r="AH59" s="92"/>
      <c r="AI59" s="89">
        <f t="shared" si="140"/>
        <v>0</v>
      </c>
      <c r="AJ59" s="90"/>
      <c r="AK59" s="89">
        <f t="shared" si="141"/>
        <v>0</v>
      </c>
      <c r="AL59" s="104">
        <v>0</v>
      </c>
      <c r="AM59" s="89">
        <f t="shared" si="142"/>
        <v>0</v>
      </c>
      <c r="AN59" s="90"/>
      <c r="AO59" s="95">
        <f t="shared" si="143"/>
        <v>0</v>
      </c>
      <c r="AP59" s="110"/>
      <c r="AQ59" s="89">
        <f t="shared" si="144"/>
        <v>0</v>
      </c>
      <c r="AR59" s="90"/>
      <c r="AS59" s="90">
        <f t="shared" si="145"/>
        <v>0</v>
      </c>
      <c r="AT59" s="90"/>
      <c r="AU59" s="90">
        <f t="shared" si="146"/>
        <v>0</v>
      </c>
      <c r="AV59" s="90"/>
      <c r="AW59" s="89">
        <f t="shared" si="147"/>
        <v>0</v>
      </c>
      <c r="AX59" s="90"/>
      <c r="AY59" s="89">
        <f t="shared" si="148"/>
        <v>0</v>
      </c>
      <c r="AZ59" s="90"/>
      <c r="BA59" s="89">
        <f t="shared" si="149"/>
        <v>0</v>
      </c>
      <c r="BB59" s="90"/>
      <c r="BC59" s="89">
        <f t="shared" si="150"/>
        <v>0</v>
      </c>
      <c r="BD59" s="90"/>
      <c r="BE59" s="89">
        <f t="shared" si="151"/>
        <v>0</v>
      </c>
      <c r="BF59" s="90">
        <v>1</v>
      </c>
      <c r="BG59" s="89">
        <f t="shared" si="152"/>
        <v>44242.799999999996</v>
      </c>
      <c r="BH59" s="90"/>
      <c r="BI59" s="89">
        <f t="shared" si="153"/>
        <v>0</v>
      </c>
      <c r="BJ59" s="90"/>
      <c r="BK59" s="89">
        <f t="shared" si="154"/>
        <v>0</v>
      </c>
      <c r="BL59" s="90"/>
      <c r="BM59" s="89">
        <f t="shared" si="155"/>
        <v>0</v>
      </c>
      <c r="BN59" s="90">
        <v>1</v>
      </c>
      <c r="BO59" s="89">
        <f t="shared" si="156"/>
        <v>48667.08</v>
      </c>
      <c r="BP59" s="90"/>
      <c r="BQ59" s="89">
        <f t="shared" si="157"/>
        <v>0</v>
      </c>
      <c r="BR59" s="90">
        <v>1</v>
      </c>
      <c r="BS59" s="89">
        <f t="shared" si="158"/>
        <v>55303.499999999993</v>
      </c>
      <c r="BT59" s="90"/>
      <c r="BU59" s="89">
        <f t="shared" si="159"/>
        <v>0</v>
      </c>
      <c r="BV59" s="90"/>
      <c r="BW59" s="89">
        <f t="shared" si="160"/>
        <v>0</v>
      </c>
      <c r="BX59" s="90"/>
      <c r="BY59" s="89">
        <f t="shared" si="161"/>
        <v>0</v>
      </c>
      <c r="BZ59" s="90"/>
      <c r="CA59" s="97">
        <f t="shared" si="162"/>
        <v>0</v>
      </c>
      <c r="CB59" s="90"/>
      <c r="CC59" s="89">
        <f t="shared" si="163"/>
        <v>0</v>
      </c>
      <c r="CD59" s="90"/>
      <c r="CE59" s="89">
        <f t="shared" si="164"/>
        <v>0</v>
      </c>
      <c r="CF59" s="90"/>
      <c r="CG59" s="89">
        <f t="shared" si="165"/>
        <v>0</v>
      </c>
      <c r="CH59" s="90"/>
      <c r="CI59" s="90">
        <f t="shared" si="166"/>
        <v>0</v>
      </c>
      <c r="CJ59" s="90"/>
      <c r="CK59" s="89">
        <f t="shared" si="167"/>
        <v>0</v>
      </c>
      <c r="CL59" s="90"/>
      <c r="CM59" s="89">
        <f t="shared" si="168"/>
        <v>0</v>
      </c>
      <c r="CN59" s="90"/>
      <c r="CO59" s="89">
        <f t="shared" si="169"/>
        <v>0</v>
      </c>
      <c r="CP59" s="90"/>
      <c r="CQ59" s="89">
        <f t="shared" si="170"/>
        <v>0</v>
      </c>
      <c r="CR59" s="90"/>
      <c r="CS59" s="89">
        <f t="shared" si="171"/>
        <v>0</v>
      </c>
      <c r="CT59" s="90"/>
      <c r="CU59" s="89">
        <f t="shared" si="172"/>
        <v>0</v>
      </c>
      <c r="CV59" s="90"/>
      <c r="CW59" s="89">
        <f t="shared" si="173"/>
        <v>0</v>
      </c>
      <c r="CX59" s="104">
        <v>0</v>
      </c>
      <c r="CY59" s="89">
        <f t="shared" si="174"/>
        <v>0</v>
      </c>
      <c r="CZ59" s="90"/>
      <c r="DA59" s="89">
        <f t="shared" si="175"/>
        <v>0</v>
      </c>
      <c r="DB59" s="90"/>
      <c r="DC59" s="95">
        <f t="shared" si="176"/>
        <v>0</v>
      </c>
      <c r="DD59" s="90"/>
      <c r="DE59" s="89">
        <f t="shared" si="177"/>
        <v>0</v>
      </c>
      <c r="DF59" s="105"/>
      <c r="DG59" s="89">
        <f t="shared" si="178"/>
        <v>0</v>
      </c>
      <c r="DH59" s="90"/>
      <c r="DI59" s="89">
        <f t="shared" si="179"/>
        <v>0</v>
      </c>
      <c r="DJ59" s="90"/>
      <c r="DK59" s="89">
        <f t="shared" si="180"/>
        <v>0</v>
      </c>
      <c r="DL59" s="90"/>
      <c r="DM59" s="97">
        <f t="shared" si="181"/>
        <v>0</v>
      </c>
      <c r="DN59" s="99">
        <f t="shared" si="182"/>
        <v>33</v>
      </c>
      <c r="DO59" s="97">
        <f t="shared" si="182"/>
        <v>1364890.38</v>
      </c>
    </row>
    <row r="60" spans="1:119" ht="30" customHeight="1" x14ac:dyDescent="0.25">
      <c r="A60" s="100"/>
      <c r="B60" s="101">
        <v>40</v>
      </c>
      <c r="C60" s="82" t="s">
        <v>187</v>
      </c>
      <c r="D60" s="83">
        <v>22900</v>
      </c>
      <c r="E60" s="102">
        <v>1.22</v>
      </c>
      <c r="F60" s="102"/>
      <c r="G60" s="85">
        <v>1</v>
      </c>
      <c r="H60" s="86"/>
      <c r="I60" s="86"/>
      <c r="J60" s="83">
        <v>1.4</v>
      </c>
      <c r="K60" s="83">
        <v>1.68</v>
      </c>
      <c r="L60" s="83">
        <v>2.23</v>
      </c>
      <c r="M60" s="87">
        <v>2.57</v>
      </c>
      <c r="N60" s="90"/>
      <c r="O60" s="89">
        <f t="shared" si="55"/>
        <v>0</v>
      </c>
      <c r="P60" s="90"/>
      <c r="Q60" s="90">
        <f t="shared" si="131"/>
        <v>0</v>
      </c>
      <c r="R60" s="90">
        <v>12</v>
      </c>
      <c r="S60" s="89">
        <f t="shared" si="132"/>
        <v>516294.24</v>
      </c>
      <c r="T60" s="90">
        <v>2</v>
      </c>
      <c r="U60" s="89">
        <f t="shared" si="133"/>
        <v>87678.756666666653</v>
      </c>
      <c r="V60" s="90"/>
      <c r="W60" s="89">
        <f t="shared" si="134"/>
        <v>0</v>
      </c>
      <c r="X60" s="90"/>
      <c r="Y60" s="89">
        <f t="shared" si="135"/>
        <v>0</v>
      </c>
      <c r="Z60" s="90"/>
      <c r="AA60" s="89">
        <f t="shared" si="136"/>
        <v>0</v>
      </c>
      <c r="AB60" s="90"/>
      <c r="AC60" s="89">
        <f t="shared" si="137"/>
        <v>0</v>
      </c>
      <c r="AD60" s="90"/>
      <c r="AE60" s="89">
        <f t="shared" si="138"/>
        <v>0</v>
      </c>
      <c r="AF60" s="90"/>
      <c r="AG60" s="89">
        <f t="shared" si="139"/>
        <v>0</v>
      </c>
      <c r="AH60" s="92"/>
      <c r="AI60" s="89">
        <f t="shared" si="140"/>
        <v>0</v>
      </c>
      <c r="AJ60" s="90"/>
      <c r="AK60" s="89">
        <f t="shared" si="141"/>
        <v>0</v>
      </c>
      <c r="AL60" s="104">
        <v>0</v>
      </c>
      <c r="AM60" s="89">
        <f t="shared" si="142"/>
        <v>0</v>
      </c>
      <c r="AN60" s="90"/>
      <c r="AO60" s="95">
        <f t="shared" si="143"/>
        <v>0</v>
      </c>
      <c r="AP60" s="90"/>
      <c r="AQ60" s="89">
        <f t="shared" si="144"/>
        <v>0</v>
      </c>
      <c r="AR60" s="90"/>
      <c r="AS60" s="90">
        <f t="shared" si="145"/>
        <v>0</v>
      </c>
      <c r="AT60" s="90"/>
      <c r="AU60" s="90">
        <f t="shared" si="146"/>
        <v>0</v>
      </c>
      <c r="AV60" s="90"/>
      <c r="AW60" s="89">
        <f t="shared" si="147"/>
        <v>0</v>
      </c>
      <c r="AX60" s="90"/>
      <c r="AY60" s="89">
        <f t="shared" si="148"/>
        <v>0</v>
      </c>
      <c r="AZ60" s="90"/>
      <c r="BA60" s="89">
        <f t="shared" si="149"/>
        <v>0</v>
      </c>
      <c r="BB60" s="90"/>
      <c r="BC60" s="89">
        <f t="shared" si="150"/>
        <v>0</v>
      </c>
      <c r="BD60" s="90"/>
      <c r="BE60" s="89">
        <f t="shared" si="151"/>
        <v>0</v>
      </c>
      <c r="BF60" s="90"/>
      <c r="BG60" s="89">
        <f t="shared" si="152"/>
        <v>0</v>
      </c>
      <c r="BH60" s="90">
        <v>45</v>
      </c>
      <c r="BI60" s="89">
        <f t="shared" si="153"/>
        <v>2112112.7999999998</v>
      </c>
      <c r="BJ60" s="90"/>
      <c r="BK60" s="89">
        <f t="shared" si="154"/>
        <v>0</v>
      </c>
      <c r="BL60" s="90"/>
      <c r="BM60" s="89">
        <f t="shared" si="155"/>
        <v>0</v>
      </c>
      <c r="BN60" s="90">
        <v>9</v>
      </c>
      <c r="BO60" s="89">
        <f t="shared" si="156"/>
        <v>464664.81600000005</v>
      </c>
      <c r="BP60" s="90"/>
      <c r="BQ60" s="89">
        <f t="shared" si="157"/>
        <v>0</v>
      </c>
      <c r="BR60" s="90"/>
      <c r="BS60" s="89">
        <f t="shared" si="158"/>
        <v>0</v>
      </c>
      <c r="BT60" s="90"/>
      <c r="BU60" s="89">
        <f t="shared" si="159"/>
        <v>0</v>
      </c>
      <c r="BV60" s="90">
        <v>5</v>
      </c>
      <c r="BW60" s="89">
        <f t="shared" si="160"/>
        <v>293349</v>
      </c>
      <c r="BX60" s="90"/>
      <c r="BY60" s="89">
        <f t="shared" si="161"/>
        <v>0</v>
      </c>
      <c r="BZ60" s="90">
        <v>3</v>
      </c>
      <c r="CA60" s="97">
        <f t="shared" si="162"/>
        <v>140807.51999999999</v>
      </c>
      <c r="CB60" s="90"/>
      <c r="CC60" s="89">
        <f t="shared" si="163"/>
        <v>0</v>
      </c>
      <c r="CD60" s="90"/>
      <c r="CE60" s="89">
        <f t="shared" si="164"/>
        <v>0</v>
      </c>
      <c r="CF60" s="90"/>
      <c r="CG60" s="89">
        <f t="shared" si="165"/>
        <v>0</v>
      </c>
      <c r="CH60" s="90"/>
      <c r="CI60" s="90">
        <f t="shared" si="166"/>
        <v>0</v>
      </c>
      <c r="CJ60" s="90"/>
      <c r="CK60" s="89">
        <f t="shared" si="167"/>
        <v>0</v>
      </c>
      <c r="CL60" s="90"/>
      <c r="CM60" s="89">
        <f t="shared" si="168"/>
        <v>0</v>
      </c>
      <c r="CN60" s="90"/>
      <c r="CO60" s="89">
        <f t="shared" si="169"/>
        <v>0</v>
      </c>
      <c r="CP60" s="90"/>
      <c r="CQ60" s="89">
        <f t="shared" si="170"/>
        <v>0</v>
      </c>
      <c r="CR60" s="90"/>
      <c r="CS60" s="89">
        <f t="shared" si="171"/>
        <v>0</v>
      </c>
      <c r="CT60" s="90"/>
      <c r="CU60" s="89">
        <f t="shared" si="172"/>
        <v>0</v>
      </c>
      <c r="CV60" s="90"/>
      <c r="CW60" s="89">
        <f t="shared" si="173"/>
        <v>0</v>
      </c>
      <c r="CX60" s="104">
        <v>0</v>
      </c>
      <c r="CY60" s="89">
        <f t="shared" si="174"/>
        <v>0</v>
      </c>
      <c r="CZ60" s="90"/>
      <c r="DA60" s="89">
        <f t="shared" si="175"/>
        <v>0</v>
      </c>
      <c r="DB60" s="90"/>
      <c r="DC60" s="95">
        <f t="shared" si="176"/>
        <v>0</v>
      </c>
      <c r="DD60" s="90"/>
      <c r="DE60" s="89">
        <f t="shared" si="177"/>
        <v>0</v>
      </c>
      <c r="DF60" s="105"/>
      <c r="DG60" s="89">
        <f t="shared" si="178"/>
        <v>0</v>
      </c>
      <c r="DH60" s="90"/>
      <c r="DI60" s="89">
        <f t="shared" si="179"/>
        <v>0</v>
      </c>
      <c r="DJ60" s="90"/>
      <c r="DK60" s="89">
        <f t="shared" si="180"/>
        <v>0</v>
      </c>
      <c r="DL60" s="90"/>
      <c r="DM60" s="97">
        <f t="shared" si="181"/>
        <v>0</v>
      </c>
      <c r="DN60" s="99">
        <f t="shared" si="182"/>
        <v>76</v>
      </c>
      <c r="DO60" s="97">
        <f t="shared" si="182"/>
        <v>3614907.1326666665</v>
      </c>
    </row>
    <row r="61" spans="1:119" ht="30" customHeight="1" x14ac:dyDescent="0.25">
      <c r="A61" s="100"/>
      <c r="B61" s="101">
        <v>41</v>
      </c>
      <c r="C61" s="82" t="s">
        <v>188</v>
      </c>
      <c r="D61" s="83">
        <v>22900</v>
      </c>
      <c r="E61" s="102">
        <v>1.78</v>
      </c>
      <c r="F61" s="102"/>
      <c r="G61" s="85">
        <v>1</v>
      </c>
      <c r="H61" s="86"/>
      <c r="I61" s="86"/>
      <c r="J61" s="83">
        <v>1.4</v>
      </c>
      <c r="K61" s="83">
        <v>1.68</v>
      </c>
      <c r="L61" s="83">
        <v>2.23</v>
      </c>
      <c r="M61" s="87">
        <v>2.57</v>
      </c>
      <c r="N61" s="90"/>
      <c r="O61" s="89">
        <f t="shared" ref="O61" si="183">(N61*$D61*$E61*$G61*$J61)</f>
        <v>0</v>
      </c>
      <c r="P61" s="90"/>
      <c r="Q61" s="90">
        <f t="shared" ref="Q61" si="184">(P61*$D61*$E61*$G61*$J61)</f>
        <v>0</v>
      </c>
      <c r="R61" s="90">
        <v>209</v>
      </c>
      <c r="S61" s="89">
        <f t="shared" ref="S61" si="185">(R61*$D61*$E61*$G61*$J61)</f>
        <v>11926961.199999999</v>
      </c>
      <c r="T61" s="90">
        <v>1</v>
      </c>
      <c r="U61" s="89">
        <f t="shared" ref="U61" si="186">(T61*$D61*$E61*$G61*$J61)</f>
        <v>57066.799999999996</v>
      </c>
      <c r="V61" s="90"/>
      <c r="W61" s="89">
        <f t="shared" ref="W61" si="187">(V61*$D61*$E61*$G61*$J61)</f>
        <v>0</v>
      </c>
      <c r="X61" s="90"/>
      <c r="Y61" s="89">
        <f t="shared" ref="Y61" si="188">(X61*$D61*$E61*$G61*$J61)</f>
        <v>0</v>
      </c>
      <c r="Z61" s="90"/>
      <c r="AA61" s="89">
        <f t="shared" ref="AA61" si="189">(Z61*$D61*$E61*$G61*$J61)</f>
        <v>0</v>
      </c>
      <c r="AB61" s="90"/>
      <c r="AC61" s="89">
        <f t="shared" ref="AC61" si="190">(AB61*$D61*$E61*$G61*$J61)</f>
        <v>0</v>
      </c>
      <c r="AD61" s="90"/>
      <c r="AE61" s="89">
        <f t="shared" ref="AE61" si="191">(AD61*$D61*$E61*$G61*$J61)</f>
        <v>0</v>
      </c>
      <c r="AF61" s="90"/>
      <c r="AG61" s="89">
        <f t="shared" ref="AG61" si="192">(AF61*$D61*$E61*$G61*$J61)</f>
        <v>0</v>
      </c>
      <c r="AH61" s="92"/>
      <c r="AI61" s="89">
        <f t="shared" ref="AI61" si="193">(AH61*$D61*$E61*$G61*$J61)</f>
        <v>0</v>
      </c>
      <c r="AJ61" s="90"/>
      <c r="AK61" s="89">
        <f t="shared" ref="AK61" si="194">(AJ61*$D61*$E61*$G61*$J61)</f>
        <v>0</v>
      </c>
      <c r="AL61" s="104">
        <v>0</v>
      </c>
      <c r="AM61" s="89">
        <f t="shared" ref="AM61" si="195">(AL61*$D61*$E61*$G61*$K61)</f>
        <v>0</v>
      </c>
      <c r="AN61" s="90"/>
      <c r="AO61" s="95">
        <f t="shared" ref="AO61" si="196">(AN61*$D61*$E61*$G61*$K61)</f>
        <v>0</v>
      </c>
      <c r="AP61" s="110"/>
      <c r="AQ61" s="89">
        <f t="shared" ref="AQ61" si="197">(AP61*$D61*$E61*$G61*$J61)</f>
        <v>0</v>
      </c>
      <c r="AR61" s="90"/>
      <c r="AS61" s="90">
        <f t="shared" ref="AS61" si="198">(AR61*$D61*$E61*$G61*$J61)</f>
        <v>0</v>
      </c>
      <c r="AT61" s="90"/>
      <c r="AU61" s="90">
        <f t="shared" ref="AU61" si="199">(AT61*$D61*$E61*$G61*$J61)</f>
        <v>0</v>
      </c>
      <c r="AV61" s="90"/>
      <c r="AW61" s="89">
        <f t="shared" ref="AW61" si="200">(AV61*$D61*$E61*$G61*$J61)</f>
        <v>0</v>
      </c>
      <c r="AX61" s="90"/>
      <c r="AY61" s="89">
        <f t="shared" ref="AY61" si="201">(AX61*$D61*$E61*$G61*$J61)</f>
        <v>0</v>
      </c>
      <c r="AZ61" s="90"/>
      <c r="BA61" s="89">
        <f t="shared" ref="BA61" si="202">(AZ61*$D61*$E61*$G61*$J61)</f>
        <v>0</v>
      </c>
      <c r="BB61" s="90"/>
      <c r="BC61" s="89">
        <f t="shared" ref="BC61" si="203">(BB61*$D61*$E61*$G61*$J61)</f>
        <v>0</v>
      </c>
      <c r="BD61" s="90"/>
      <c r="BE61" s="89">
        <f t="shared" ref="BE61" si="204">(BD61*$D61*$E61*$G61*$J61)</f>
        <v>0</v>
      </c>
      <c r="BF61" s="90"/>
      <c r="BG61" s="89">
        <f t="shared" ref="BG61" si="205">(BF61*$D61*$E61*$G61*$K61)</f>
        <v>0</v>
      </c>
      <c r="BH61" s="90"/>
      <c r="BI61" s="89">
        <f t="shared" ref="BI61" si="206">(BH61*$D61*$E61*$G61*$K61)</f>
        <v>0</v>
      </c>
      <c r="BJ61" s="90"/>
      <c r="BK61" s="89">
        <f t="shared" ref="BK61" si="207">(BJ61*$D61*$E61*$G61*$K61)</f>
        <v>0</v>
      </c>
      <c r="BL61" s="90"/>
      <c r="BM61" s="89">
        <f t="shared" ref="BM61" si="208">(BL61*$D61*$E61*$G61*$K61)</f>
        <v>0</v>
      </c>
      <c r="BN61" s="90"/>
      <c r="BO61" s="89">
        <f t="shared" ref="BO61" si="209">(BN61*$D61*$E61*$G61*$K61)</f>
        <v>0</v>
      </c>
      <c r="BP61" s="90"/>
      <c r="BQ61" s="89">
        <f t="shared" ref="BQ61" si="210">(BP61*$D61*$E61*$G61*$K61)</f>
        <v>0</v>
      </c>
      <c r="BR61" s="90"/>
      <c r="BS61" s="89">
        <f t="shared" ref="BS61" si="211">(BR61*$D61*$E61*$G61*$K61)</f>
        <v>0</v>
      </c>
      <c r="BT61" s="90"/>
      <c r="BU61" s="89">
        <f t="shared" ref="BU61" si="212">(BT61*$D61*$E61*$G61*$K61)</f>
        <v>0</v>
      </c>
      <c r="BV61" s="90"/>
      <c r="BW61" s="89">
        <f t="shared" ref="BW61" si="213">(BV61*$D61*$E61*$G61*$K61)</f>
        <v>0</v>
      </c>
      <c r="BX61" s="90"/>
      <c r="BY61" s="89">
        <f t="shared" ref="BY61" si="214">(BX61*$D61*$E61*$G61*$K61)</f>
        <v>0</v>
      </c>
      <c r="BZ61" s="90"/>
      <c r="CA61" s="97">
        <f t="shared" ref="CA61" si="215">(BZ61*$D61*$E61*$G61*$K61)</f>
        <v>0</v>
      </c>
      <c r="CB61" s="90"/>
      <c r="CC61" s="89">
        <f t="shared" ref="CC61" si="216">(CB61*$D61*$E61*$G61*$J61)</f>
        <v>0</v>
      </c>
      <c r="CD61" s="90"/>
      <c r="CE61" s="89">
        <f t="shared" ref="CE61" si="217">(CD61*$D61*$E61*$G61*$J61)</f>
        <v>0</v>
      </c>
      <c r="CF61" s="90"/>
      <c r="CG61" s="89">
        <f t="shared" ref="CG61" si="218">(CF61*$D61*$E61*$G61*$J61)</f>
        <v>0</v>
      </c>
      <c r="CH61" s="90"/>
      <c r="CI61" s="90">
        <f t="shared" ref="CI61" si="219">(CH61*$D61*$E61*$G61*$J61)</f>
        <v>0</v>
      </c>
      <c r="CJ61" s="90"/>
      <c r="CK61" s="89">
        <f t="shared" ref="CK61" si="220">(CJ61*$D61*$E61*$G61*$K61)</f>
        <v>0</v>
      </c>
      <c r="CL61" s="90"/>
      <c r="CM61" s="89">
        <f t="shared" ref="CM61" si="221">(CL61*$D61*$E61*$G61*$J61)</f>
        <v>0</v>
      </c>
      <c r="CN61" s="90"/>
      <c r="CO61" s="89">
        <f t="shared" ref="CO61" si="222">(CN61*$D61*$E61*$G61*$J61)</f>
        <v>0</v>
      </c>
      <c r="CP61" s="90"/>
      <c r="CQ61" s="89">
        <f t="shared" ref="CQ61" si="223">(CP61*$D61*$E61*$G61*$J61)</f>
        <v>0</v>
      </c>
      <c r="CR61" s="90"/>
      <c r="CS61" s="89">
        <f t="shared" ref="CS61" si="224">(CR61*$D61*$E61*$G61*$J61)</f>
        <v>0</v>
      </c>
      <c r="CT61" s="90"/>
      <c r="CU61" s="89">
        <f t="shared" ref="CU61" si="225">(CT61*$D61*$E61*$G61*$J61)</f>
        <v>0</v>
      </c>
      <c r="CV61" s="90"/>
      <c r="CW61" s="89">
        <f t="shared" ref="CW61" si="226">(CV61*$D61*$E61*$G61*$K61)</f>
        <v>0</v>
      </c>
      <c r="CX61" s="104">
        <v>0</v>
      </c>
      <c r="CY61" s="89">
        <f t="shared" ref="CY61" si="227">(CX61*$D61*$E61*$G61*$K61)</f>
        <v>0</v>
      </c>
      <c r="CZ61" s="90"/>
      <c r="DA61" s="89">
        <f t="shared" ref="DA61" si="228">(CZ61*$D61*$E61*$G61*$J61)</f>
        <v>0</v>
      </c>
      <c r="DB61" s="90"/>
      <c r="DC61" s="95">
        <f t="shared" ref="DC61" si="229">(DB61*$D61*$E61*$G61*$K61)</f>
        <v>0</v>
      </c>
      <c r="DD61" s="90"/>
      <c r="DE61" s="89">
        <f t="shared" ref="DE61" si="230">(DD61*$D61*$E61*$G61*$K61)</f>
        <v>0</v>
      </c>
      <c r="DF61" s="105"/>
      <c r="DG61" s="89">
        <f t="shared" ref="DG61" si="231">(DF61*$D61*$E61*$G61*$K61)</f>
        <v>0</v>
      </c>
      <c r="DH61" s="90"/>
      <c r="DI61" s="89">
        <f t="shared" ref="DI61" si="232">(DH61*$D61*$E61*$G61*$K61)</f>
        <v>0</v>
      </c>
      <c r="DJ61" s="90"/>
      <c r="DK61" s="89">
        <f t="shared" ref="DK61" si="233">(DJ61*$D61*$E61*$G61*$L61)</f>
        <v>0</v>
      </c>
      <c r="DL61" s="90"/>
      <c r="DM61" s="97">
        <f t="shared" ref="DM61" si="234">(DL61*$D61*$E61*$G61*$M61)</f>
        <v>0</v>
      </c>
      <c r="DN61" s="99">
        <f t="shared" si="182"/>
        <v>210</v>
      </c>
      <c r="DO61" s="97">
        <f t="shared" si="182"/>
        <v>11984028</v>
      </c>
    </row>
    <row r="62" spans="1:119" ht="29.25" customHeight="1" x14ac:dyDescent="0.25">
      <c r="A62" s="100"/>
      <c r="B62" s="101">
        <v>42</v>
      </c>
      <c r="C62" s="111" t="s">
        <v>189</v>
      </c>
      <c r="D62" s="83">
        <v>22900</v>
      </c>
      <c r="E62" s="102">
        <v>2.23</v>
      </c>
      <c r="F62" s="102"/>
      <c r="G62" s="85">
        <v>1</v>
      </c>
      <c r="H62" s="86"/>
      <c r="I62" s="86"/>
      <c r="J62" s="83">
        <v>1.4</v>
      </c>
      <c r="K62" s="83">
        <v>1.68</v>
      </c>
      <c r="L62" s="83">
        <v>2.23</v>
      </c>
      <c r="M62" s="87">
        <v>2.57</v>
      </c>
      <c r="N62" s="90"/>
      <c r="O62" s="89">
        <f t="shared" si="55"/>
        <v>0</v>
      </c>
      <c r="P62" s="90"/>
      <c r="Q62" s="90">
        <f>(P62*$D62*$E62*$G62*$J62*$Q$10)</f>
        <v>0</v>
      </c>
      <c r="R62" s="90">
        <v>17</v>
      </c>
      <c r="S62" s="89">
        <f>(R62*$D62*$E62*$G62*$J62*$S$10)</f>
        <v>1336934.06</v>
      </c>
      <c r="T62" s="90">
        <v>1</v>
      </c>
      <c r="U62" s="89">
        <f t="shared" ref="U62:U64" si="235">(T62/12*7*$D62*$E62*$G62*$J62*$U$10)+(T62/12*5*$D62*$E62*$G62*$J62*$U$11)</f>
        <v>80132.634166666656</v>
      </c>
      <c r="V62" s="90"/>
      <c r="W62" s="89">
        <f>(V62*$D62*$E62*$G62*$J62*$W$10)</f>
        <v>0</v>
      </c>
      <c r="X62" s="90"/>
      <c r="Y62" s="89">
        <f>(X62*$D62*$E62*$G62*$J62*$Y$10)</f>
        <v>0</v>
      </c>
      <c r="Z62" s="90"/>
      <c r="AA62" s="89">
        <f>(Z62*$D62*$E62*$G62*$J62*$AA$10)</f>
        <v>0</v>
      </c>
      <c r="AB62" s="90"/>
      <c r="AC62" s="89">
        <f>(AB62*$D62*$E62*$G62*$J62*$AC$10)</f>
        <v>0</v>
      </c>
      <c r="AD62" s="90"/>
      <c r="AE62" s="89">
        <f>(AD62*$D62*$E62*$G62*$J62*$AE$10)</f>
        <v>0</v>
      </c>
      <c r="AF62" s="90"/>
      <c r="AG62" s="89">
        <f>(AF62*$D62*$E62*$G62*$J62*$AG$10)</f>
        <v>0</v>
      </c>
      <c r="AH62" s="92"/>
      <c r="AI62" s="89">
        <f>(AH62*$D62*$E62*$G62*$J62*$AI$10)</f>
        <v>0</v>
      </c>
      <c r="AJ62" s="90"/>
      <c r="AK62" s="89">
        <f>(AJ62*$D62*$E62*$G62*$J62*$AK$10)</f>
        <v>0</v>
      </c>
      <c r="AL62" s="104">
        <v>0</v>
      </c>
      <c r="AM62" s="89">
        <f>(AL62*$D62*$E62*$G62*$K62*$AM$10)</f>
        <v>0</v>
      </c>
      <c r="AN62" s="90"/>
      <c r="AO62" s="95">
        <f>(AN62*$D62*$E62*$G62*$K62*$AO$10)</f>
        <v>0</v>
      </c>
      <c r="AP62" s="110"/>
      <c r="AQ62" s="89">
        <f>(AP62*$D62*$E62*$G62*$J62*$AQ$10)</f>
        <v>0</v>
      </c>
      <c r="AR62" s="90"/>
      <c r="AS62" s="90">
        <f>(AR62*$D62*$E62*$G62*$J62*$AS$10)</f>
        <v>0</v>
      </c>
      <c r="AT62" s="90"/>
      <c r="AU62" s="90">
        <f>(AT62*$D62*$E62*$G62*$J62*$AU$10)</f>
        <v>0</v>
      </c>
      <c r="AV62" s="90"/>
      <c r="AW62" s="89">
        <f>(AV62*$D62*$E62*$G62*$J62*$AW$10)</f>
        <v>0</v>
      </c>
      <c r="AX62" s="90"/>
      <c r="AY62" s="89">
        <f>(AX62*$D62*$E62*$G62*$J62*$AY$10)</f>
        <v>0</v>
      </c>
      <c r="AZ62" s="90"/>
      <c r="BA62" s="89">
        <f>(AZ62*$D62*$E62*$G62*$J62*$BA$10)</f>
        <v>0</v>
      </c>
      <c r="BB62" s="90"/>
      <c r="BC62" s="89">
        <f>(BB62*$D62*$E62*$G62*$J62*$BC$10)</f>
        <v>0</v>
      </c>
      <c r="BD62" s="90"/>
      <c r="BE62" s="89">
        <f>(BD62*$D62*$E62*$G62*$J62*$BE$10)</f>
        <v>0</v>
      </c>
      <c r="BF62" s="90"/>
      <c r="BG62" s="89">
        <f>(BF62*$D62*$E62*$G62*$K62*$BG$10)</f>
        <v>0</v>
      </c>
      <c r="BH62" s="90"/>
      <c r="BI62" s="89">
        <f>(BH62*$D62*$E62*$G62*$K62*$BI$10)</f>
        <v>0</v>
      </c>
      <c r="BJ62" s="90"/>
      <c r="BK62" s="89">
        <f>(BJ62*$D62*$E62*$G62*$K62*$BK$10)</f>
        <v>0</v>
      </c>
      <c r="BL62" s="90"/>
      <c r="BM62" s="89">
        <f>(BL62*$D62*$E62*$G62*$K62*$BM$10)</f>
        <v>0</v>
      </c>
      <c r="BN62" s="90"/>
      <c r="BO62" s="89">
        <f>(BN62*$D62*$E62*$G62*$K62*$BO$10)</f>
        <v>0</v>
      </c>
      <c r="BP62" s="90"/>
      <c r="BQ62" s="89">
        <f>(BP62*$D62*$E62*$G62*$K62*$BQ$10)</f>
        <v>0</v>
      </c>
      <c r="BR62" s="90"/>
      <c r="BS62" s="89">
        <f>(BR62*$D62*$E62*$G62*$K62*$BS$10)</f>
        <v>0</v>
      </c>
      <c r="BT62" s="90"/>
      <c r="BU62" s="89">
        <f>(BT62*$D62*$E62*$G62*$K62*$BU$10)</f>
        <v>0</v>
      </c>
      <c r="BV62" s="90"/>
      <c r="BW62" s="89">
        <f>(BV62*$D62*$E62*$G62*$K62*$BW$10)</f>
        <v>0</v>
      </c>
      <c r="BX62" s="90"/>
      <c r="BY62" s="89">
        <f>(BX62*$D62*$E62*$G62*$K62*$BY$10)</f>
        <v>0</v>
      </c>
      <c r="BZ62" s="90"/>
      <c r="CA62" s="97">
        <f>(BZ62*$D62*$E62*$G62*$K62*$CA$10)</f>
        <v>0</v>
      </c>
      <c r="CB62" s="90"/>
      <c r="CC62" s="89">
        <f>(CB62*$D62*$E62*$G62*$J62*$CC$10)</f>
        <v>0</v>
      </c>
      <c r="CD62" s="90"/>
      <c r="CE62" s="89">
        <f>(CD62*$D62*$E62*$G62*$J62*$CE$10)</f>
        <v>0</v>
      </c>
      <c r="CF62" s="90"/>
      <c r="CG62" s="89">
        <f>(CF62*$D62*$E62*$G62*$J62*$CG$10)</f>
        <v>0</v>
      </c>
      <c r="CH62" s="90"/>
      <c r="CI62" s="90">
        <f>(CH62*$D62*$E62*$G62*$J62*$CI$10)</f>
        <v>0</v>
      </c>
      <c r="CJ62" s="90"/>
      <c r="CK62" s="89">
        <f>(CJ62*$D62*$E62*$G62*$K62*$CK$10)</f>
        <v>0</v>
      </c>
      <c r="CL62" s="90"/>
      <c r="CM62" s="89">
        <f>(CL62*$D62*$E62*$G62*$J62*$CM$10)</f>
        <v>0</v>
      </c>
      <c r="CN62" s="90"/>
      <c r="CO62" s="89">
        <f>(CN62*$D62*$E62*$G62*$J62*$CO$10)</f>
        <v>0</v>
      </c>
      <c r="CP62" s="90"/>
      <c r="CQ62" s="89">
        <f>(CP62*$D62*$E62*$G62*$J62*$CQ$10)</f>
        <v>0</v>
      </c>
      <c r="CR62" s="90"/>
      <c r="CS62" s="89">
        <f>(CR62*$D62*$E62*$G62*$J62*$CS$10)</f>
        <v>0</v>
      </c>
      <c r="CT62" s="90"/>
      <c r="CU62" s="89">
        <f>(CT62*$D62*$E62*$G62*$J62*$CU$10)</f>
        <v>0</v>
      </c>
      <c r="CV62" s="90"/>
      <c r="CW62" s="89">
        <f>(CV62*$D62*$E62*$G62*$K62*$CW$10)</f>
        <v>0</v>
      </c>
      <c r="CX62" s="104">
        <v>0</v>
      </c>
      <c r="CY62" s="89">
        <f>(CX62*$D62*$E62*$G62*$K62*$CY$10)</f>
        <v>0</v>
      </c>
      <c r="CZ62" s="90"/>
      <c r="DA62" s="89">
        <f>(CZ62*$D62*$E62*$G62*$J62*$DA$10)</f>
        <v>0</v>
      </c>
      <c r="DB62" s="90"/>
      <c r="DC62" s="95">
        <f>(DB62*$D62*$E62*$G62*$K62*$DC$10)</f>
        <v>0</v>
      </c>
      <c r="DD62" s="90"/>
      <c r="DE62" s="89">
        <f>(DD62*$D62*$E62*$G62*$K62*$DE$10)</f>
        <v>0</v>
      </c>
      <c r="DF62" s="105"/>
      <c r="DG62" s="89">
        <f>(DF62*$D62*$E62*$G62*$K62*$DG$10)</f>
        <v>0</v>
      </c>
      <c r="DH62" s="90"/>
      <c r="DI62" s="89">
        <f>(DH62*$D62*$E62*$G62*$K62*$DI$10)</f>
        <v>0</v>
      </c>
      <c r="DJ62" s="90"/>
      <c r="DK62" s="89">
        <f>(DJ62*$D62*$E62*$G62*$L62*$DK$10)</f>
        <v>0</v>
      </c>
      <c r="DL62" s="90"/>
      <c r="DM62" s="97">
        <f>(DL62*$D62*$E62*$G62*$M62*$DM$10)</f>
        <v>0</v>
      </c>
      <c r="DN62" s="99">
        <f t="shared" si="182"/>
        <v>18</v>
      </c>
      <c r="DO62" s="97">
        <f t="shared" si="182"/>
        <v>1417066.6941666668</v>
      </c>
    </row>
    <row r="63" spans="1:119" ht="30" customHeight="1" x14ac:dyDescent="0.25">
      <c r="A63" s="100"/>
      <c r="B63" s="101">
        <v>43</v>
      </c>
      <c r="C63" s="82" t="s">
        <v>190</v>
      </c>
      <c r="D63" s="83">
        <v>22900</v>
      </c>
      <c r="E63" s="102">
        <v>2.36</v>
      </c>
      <c r="F63" s="102"/>
      <c r="G63" s="85">
        <v>1</v>
      </c>
      <c r="H63" s="86"/>
      <c r="I63" s="86"/>
      <c r="J63" s="83">
        <v>1.4</v>
      </c>
      <c r="K63" s="83">
        <v>1.68</v>
      </c>
      <c r="L63" s="83">
        <v>2.23</v>
      </c>
      <c r="M63" s="87">
        <v>2.57</v>
      </c>
      <c r="N63" s="90"/>
      <c r="O63" s="89">
        <f t="shared" si="55"/>
        <v>0</v>
      </c>
      <c r="P63" s="90"/>
      <c r="Q63" s="90">
        <f>(P63*$D63*$E63*$G63*$J63*$Q$10)</f>
        <v>0</v>
      </c>
      <c r="R63" s="90">
        <v>4</v>
      </c>
      <c r="S63" s="89">
        <f>(R63*$D63*$E63*$G63*$J63*$S$10)</f>
        <v>332911.03999999998</v>
      </c>
      <c r="T63" s="90">
        <v>1</v>
      </c>
      <c r="U63" s="89">
        <f t="shared" si="235"/>
        <v>84804.04333333332</v>
      </c>
      <c r="V63" s="90"/>
      <c r="W63" s="89">
        <f>(V63*$D63*$E63*$G63*$J63*$W$10)</f>
        <v>0</v>
      </c>
      <c r="X63" s="90"/>
      <c r="Y63" s="89">
        <f>(X63*$D63*$E63*$G63*$J63*$Y$10)</f>
        <v>0</v>
      </c>
      <c r="Z63" s="90"/>
      <c r="AA63" s="89">
        <f>(Z63*$D63*$E63*$G63*$J63*$AA$10)</f>
        <v>0</v>
      </c>
      <c r="AB63" s="90"/>
      <c r="AC63" s="89">
        <f>(AB63*$D63*$E63*$G63*$J63*$AC$10)</f>
        <v>0</v>
      </c>
      <c r="AD63" s="90"/>
      <c r="AE63" s="89">
        <f>(AD63*$D63*$E63*$G63*$J63*$AE$10)</f>
        <v>0</v>
      </c>
      <c r="AF63" s="90"/>
      <c r="AG63" s="89">
        <f>(AF63*$D63*$E63*$G63*$J63*$AG$10)</f>
        <v>0</v>
      </c>
      <c r="AH63" s="92"/>
      <c r="AI63" s="89">
        <f>(AH63*$D63*$E63*$G63*$J63*$AI$10)</f>
        <v>0</v>
      </c>
      <c r="AJ63" s="90"/>
      <c r="AK63" s="89">
        <f>(AJ63*$D63*$E63*$G63*$J63*$AK$10)</f>
        <v>0</v>
      </c>
      <c r="AL63" s="104">
        <v>0</v>
      </c>
      <c r="AM63" s="89">
        <f>(AL63*$D63*$E63*$G63*$K63*$AM$10)</f>
        <v>0</v>
      </c>
      <c r="AN63" s="90"/>
      <c r="AO63" s="89">
        <f>(AN63*$D63*$E63*$G63*$K63*$AO$10)</f>
        <v>0</v>
      </c>
      <c r="AP63" s="90"/>
      <c r="AQ63" s="89">
        <f>(AP63*$D63*$E63*$G63*$J63*$AQ$10)</f>
        <v>0</v>
      </c>
      <c r="AR63" s="90"/>
      <c r="AS63" s="90">
        <f>(AR63*$D63*$E63*$G63*$J63*$AS$10)</f>
        <v>0</v>
      </c>
      <c r="AT63" s="90"/>
      <c r="AU63" s="90">
        <f>(AT63*$D63*$E63*$G63*$J63*$AU$10)</f>
        <v>0</v>
      </c>
      <c r="AV63" s="90"/>
      <c r="AW63" s="89">
        <f>(AV63*$D63*$E63*$G63*$J63*$AW$10)</f>
        <v>0</v>
      </c>
      <c r="AX63" s="90"/>
      <c r="AY63" s="89">
        <f>(AX63*$D63*$E63*$G63*$J63*$AY$10)</f>
        <v>0</v>
      </c>
      <c r="AZ63" s="90"/>
      <c r="BA63" s="89">
        <f>(AZ63*$D63*$E63*$G63*$J63*$BA$10)</f>
        <v>0</v>
      </c>
      <c r="BB63" s="90"/>
      <c r="BC63" s="89">
        <f>(BB63*$D63*$E63*$G63*$J63*$BC$10)</f>
        <v>0</v>
      </c>
      <c r="BD63" s="90"/>
      <c r="BE63" s="89">
        <f>(BD63*$D63*$E63*$G63*$J63*$BE$10)</f>
        <v>0</v>
      </c>
      <c r="BF63" s="90"/>
      <c r="BG63" s="89">
        <f>(BF63*$D63*$E63*$G63*$K63*$BG$10)</f>
        <v>0</v>
      </c>
      <c r="BH63" s="90"/>
      <c r="BI63" s="89">
        <f>(BH63*$D63*$E63*$G63*$K63*$BI$10)</f>
        <v>0</v>
      </c>
      <c r="BJ63" s="90"/>
      <c r="BK63" s="89">
        <f>(BJ63*$D63*$E63*$G63*$K63*$BK$10)</f>
        <v>0</v>
      </c>
      <c r="BL63" s="90"/>
      <c r="BM63" s="89">
        <f>(BL63*$D63*$E63*$G63*$K63*$BM$10)</f>
        <v>0</v>
      </c>
      <c r="BN63" s="90"/>
      <c r="BO63" s="89">
        <f>(BN63*$D63*$E63*$G63*$K63*$BO$10)</f>
        <v>0</v>
      </c>
      <c r="BP63" s="90"/>
      <c r="BQ63" s="89">
        <f>(BP63*$D63*$E63*$G63*$K63*$BQ$10)</f>
        <v>0</v>
      </c>
      <c r="BR63" s="90"/>
      <c r="BS63" s="89">
        <f>(BR63*$D63*$E63*$G63*$K63*$BS$10)</f>
        <v>0</v>
      </c>
      <c r="BT63" s="90"/>
      <c r="BU63" s="89">
        <f>(BT63*$D63*$E63*$G63*$K63*$BU$10)</f>
        <v>0</v>
      </c>
      <c r="BV63" s="90"/>
      <c r="BW63" s="89">
        <f>(BV63*$D63*$E63*$G63*$K63*$BW$10)</f>
        <v>0</v>
      </c>
      <c r="BX63" s="90"/>
      <c r="BY63" s="89">
        <f>(BX63*$D63*$E63*$G63*$K63*$BY$10)</f>
        <v>0</v>
      </c>
      <c r="BZ63" s="90"/>
      <c r="CA63" s="89">
        <f>(BZ63*$D63*$E63*$G63*$K63*$CA$10)</f>
        <v>0</v>
      </c>
      <c r="CB63" s="90"/>
      <c r="CC63" s="89">
        <f>(CB63*$D63*$E63*$G63*$J63*$CC$10)</f>
        <v>0</v>
      </c>
      <c r="CD63" s="90"/>
      <c r="CE63" s="89">
        <f>(CD63*$D63*$E63*$G63*$J63*$CE$10)</f>
        <v>0</v>
      </c>
      <c r="CF63" s="90"/>
      <c r="CG63" s="89">
        <f>(CF63*$D63*$E63*$G63*$J63*$CG$10)</f>
        <v>0</v>
      </c>
      <c r="CH63" s="90"/>
      <c r="CI63" s="90">
        <f>(CH63*$D63*$E63*$G63*$J63*$CI$10)</f>
        <v>0</v>
      </c>
      <c r="CJ63" s="90"/>
      <c r="CK63" s="89">
        <f>(CJ63*$D63*$E63*$G63*$K63*$CK$10)</f>
        <v>0</v>
      </c>
      <c r="CL63" s="90"/>
      <c r="CM63" s="89">
        <f>(CL63*$D63*$E63*$G63*$J63*$CM$10)</f>
        <v>0</v>
      </c>
      <c r="CN63" s="90"/>
      <c r="CO63" s="89">
        <f>(CN63*$D63*$E63*$G63*$J63*$CO$10)</f>
        <v>0</v>
      </c>
      <c r="CP63" s="90"/>
      <c r="CQ63" s="89">
        <f>(CP63*$D63*$E63*$G63*$J63*$CQ$10)</f>
        <v>0</v>
      </c>
      <c r="CR63" s="90"/>
      <c r="CS63" s="89">
        <f>(CR63*$D63*$E63*$G63*$J63*$CS$10)</f>
        <v>0</v>
      </c>
      <c r="CT63" s="90"/>
      <c r="CU63" s="89">
        <f>(CT63*$D63*$E63*$G63*$J63*$CU$10)</f>
        <v>0</v>
      </c>
      <c r="CV63" s="90"/>
      <c r="CW63" s="89">
        <f>(CV63*$D63*$E63*$G63*$K63*$CW$10)</f>
        <v>0</v>
      </c>
      <c r="CX63" s="104">
        <v>0</v>
      </c>
      <c r="CY63" s="89">
        <f>(CX63*$D63*$E63*$G63*$K63*$CY$10)</f>
        <v>0</v>
      </c>
      <c r="CZ63" s="90"/>
      <c r="DA63" s="89">
        <f>(CZ63*$D63*$E63*$G63*$J63*$DA$10)</f>
        <v>0</v>
      </c>
      <c r="DB63" s="90"/>
      <c r="DC63" s="95">
        <f>(DB63*$D63*$E63*$G63*$K63*$DC$10)</f>
        <v>0</v>
      </c>
      <c r="DD63" s="90"/>
      <c r="DE63" s="89">
        <f>(DD63*$D63*$E63*$G63*$K63*$DE$10)</f>
        <v>0</v>
      </c>
      <c r="DF63" s="105"/>
      <c r="DG63" s="89">
        <f>(DF63*$D63*$E63*$G63*$K63*$DG$10)</f>
        <v>0</v>
      </c>
      <c r="DH63" s="90"/>
      <c r="DI63" s="89">
        <f>(DH63*$D63*$E63*$G63*$K63*$DI$10)</f>
        <v>0</v>
      </c>
      <c r="DJ63" s="90"/>
      <c r="DK63" s="89">
        <f>(DJ63*$D63*$E63*$G63*$L63*$DK$10)</f>
        <v>0</v>
      </c>
      <c r="DL63" s="90"/>
      <c r="DM63" s="89">
        <f>(DL63*$D63*$E63*$G63*$M63*$DM$10)</f>
        <v>0</v>
      </c>
      <c r="DN63" s="112">
        <f t="shared" si="182"/>
        <v>5</v>
      </c>
      <c r="DO63" s="97">
        <f t="shared" si="182"/>
        <v>417715.08333333331</v>
      </c>
    </row>
    <row r="64" spans="1:119" ht="30" customHeight="1" x14ac:dyDescent="0.25">
      <c r="A64" s="100"/>
      <c r="B64" s="101">
        <v>44</v>
      </c>
      <c r="C64" s="82" t="s">
        <v>191</v>
      </c>
      <c r="D64" s="83">
        <v>22900</v>
      </c>
      <c r="E64" s="102">
        <v>4.28</v>
      </c>
      <c r="F64" s="102"/>
      <c r="G64" s="85">
        <v>1</v>
      </c>
      <c r="H64" s="86"/>
      <c r="I64" s="86"/>
      <c r="J64" s="83">
        <v>1.4</v>
      </c>
      <c r="K64" s="83">
        <v>1.68</v>
      </c>
      <c r="L64" s="83">
        <v>2.23</v>
      </c>
      <c r="M64" s="87">
        <v>2.57</v>
      </c>
      <c r="N64" s="90"/>
      <c r="O64" s="89">
        <f t="shared" si="55"/>
        <v>0</v>
      </c>
      <c r="P64" s="90"/>
      <c r="Q64" s="90">
        <f>(P64*$D64*$E64*$G64*$J64*$Q$10)</f>
        <v>0</v>
      </c>
      <c r="R64" s="90">
        <v>8</v>
      </c>
      <c r="S64" s="89">
        <f>(R64*$D64*$E64*$G64*$J64*$S$10)</f>
        <v>1207507.8400000001</v>
      </c>
      <c r="T64" s="90"/>
      <c r="U64" s="89">
        <f t="shared" si="235"/>
        <v>0</v>
      </c>
      <c r="V64" s="90"/>
      <c r="W64" s="89">
        <f>(V64*$D64*$E64*$G64*$J64*$W$10)</f>
        <v>0</v>
      </c>
      <c r="X64" s="90"/>
      <c r="Y64" s="89">
        <f>(X64*$D64*$E64*$G64*$J64*$Y$10)</f>
        <v>0</v>
      </c>
      <c r="Z64" s="90"/>
      <c r="AA64" s="89">
        <f>(Z64*$D64*$E64*$G64*$J64*$AA$10)</f>
        <v>0</v>
      </c>
      <c r="AB64" s="90"/>
      <c r="AC64" s="89">
        <f>(AB64*$D64*$E64*$G64*$J64*$AC$10)</f>
        <v>0</v>
      </c>
      <c r="AD64" s="90"/>
      <c r="AE64" s="89">
        <f>(AD64*$D64*$E64*$G64*$J64*$AE$10)</f>
        <v>0</v>
      </c>
      <c r="AF64" s="90"/>
      <c r="AG64" s="89">
        <f>(AF64*$D64*$E64*$G64*$J64*$AG$10)</f>
        <v>0</v>
      </c>
      <c r="AH64" s="92"/>
      <c r="AI64" s="89">
        <f>(AH64*$D64*$E64*$G64*$J64*$AI$10)</f>
        <v>0</v>
      </c>
      <c r="AJ64" s="90"/>
      <c r="AK64" s="89">
        <f>(AJ64*$D64*$E64*$G64*$J64*$AK$10)</f>
        <v>0</v>
      </c>
      <c r="AL64" s="104">
        <v>0</v>
      </c>
      <c r="AM64" s="89">
        <f>(AL64*$D64*$E64*$G64*$K64*$AM$10)</f>
        <v>0</v>
      </c>
      <c r="AN64" s="90"/>
      <c r="AO64" s="89">
        <f>(AN64*$D64*$E64*$G64*$K64*$AO$10)</f>
        <v>0</v>
      </c>
      <c r="AP64" s="90"/>
      <c r="AQ64" s="89">
        <f>(AP64*$D64*$E64*$G64*$J64*$AQ$10)</f>
        <v>0</v>
      </c>
      <c r="AR64" s="90"/>
      <c r="AS64" s="90">
        <f>(AR64*$D64*$E64*$G64*$J64*$AS$10)</f>
        <v>0</v>
      </c>
      <c r="AT64" s="90"/>
      <c r="AU64" s="90">
        <f>(AT64*$D64*$E64*$G64*$J64*$AU$10)</f>
        <v>0</v>
      </c>
      <c r="AV64" s="90"/>
      <c r="AW64" s="89">
        <f>(AV64*$D64*$E64*$G64*$J64*$AW$10)</f>
        <v>0</v>
      </c>
      <c r="AX64" s="90"/>
      <c r="AY64" s="89">
        <f>(AX64*$D64*$E64*$G64*$J64*$AY$10)</f>
        <v>0</v>
      </c>
      <c r="AZ64" s="90"/>
      <c r="BA64" s="89">
        <f>(AZ64*$D64*$E64*$G64*$J64*$BA$10)</f>
        <v>0</v>
      </c>
      <c r="BB64" s="90"/>
      <c r="BC64" s="89">
        <f>(BB64*$D64*$E64*$G64*$J64*$BC$10)</f>
        <v>0</v>
      </c>
      <c r="BD64" s="90"/>
      <c r="BE64" s="89">
        <f>(BD64*$D64*$E64*$G64*$J64*$BE$10)</f>
        <v>0</v>
      </c>
      <c r="BF64" s="90"/>
      <c r="BG64" s="89">
        <f>(BF64*$D64*$E64*$G64*$K64*$BG$10)</f>
        <v>0</v>
      </c>
      <c r="BH64" s="90"/>
      <c r="BI64" s="89">
        <f>(BH64*$D64*$E64*$G64*$K64*$BI$10)</f>
        <v>0</v>
      </c>
      <c r="BJ64" s="90"/>
      <c r="BK64" s="89">
        <f>(BJ64*$D64*$E64*$G64*$K64*$BK$10)</f>
        <v>0</v>
      </c>
      <c r="BL64" s="90"/>
      <c r="BM64" s="89">
        <f>(BL64*$D64*$E64*$G64*$K64*$BM$10)</f>
        <v>0</v>
      </c>
      <c r="BN64" s="90"/>
      <c r="BO64" s="89">
        <f>(BN64*$D64*$E64*$G64*$K64*$BO$10)</f>
        <v>0</v>
      </c>
      <c r="BP64" s="90"/>
      <c r="BQ64" s="89">
        <f>(BP64*$D64*$E64*$G64*$K64*$BQ$10)</f>
        <v>0</v>
      </c>
      <c r="BR64" s="90"/>
      <c r="BS64" s="89">
        <f>(BR64*$D64*$E64*$G64*$K64*$BS$10)</f>
        <v>0</v>
      </c>
      <c r="BT64" s="90"/>
      <c r="BU64" s="89">
        <f>(BT64*$D64*$E64*$G64*$K64*$BU$10)</f>
        <v>0</v>
      </c>
      <c r="BV64" s="90"/>
      <c r="BW64" s="89">
        <f>(BV64*$D64*$E64*$G64*$K64*$BW$10)</f>
        <v>0</v>
      </c>
      <c r="BX64" s="90"/>
      <c r="BY64" s="89">
        <f>(BX64*$D64*$E64*$G64*$K64*$BY$10)</f>
        <v>0</v>
      </c>
      <c r="BZ64" s="90"/>
      <c r="CA64" s="89">
        <f>(BZ64*$D64*$E64*$G64*$K64*$CA$10)</f>
        <v>0</v>
      </c>
      <c r="CB64" s="90"/>
      <c r="CC64" s="89">
        <f>(CB64*$D64*$E64*$G64*$J64*$CC$10)</f>
        <v>0</v>
      </c>
      <c r="CD64" s="90"/>
      <c r="CE64" s="89">
        <f>(CD64*$D64*$E64*$G64*$J64*$CE$10)</f>
        <v>0</v>
      </c>
      <c r="CF64" s="90"/>
      <c r="CG64" s="89">
        <f>(CF64*$D64*$E64*$G64*$J64*$CG$10)</f>
        <v>0</v>
      </c>
      <c r="CH64" s="90"/>
      <c r="CI64" s="90">
        <f>(CH64*$D64*$E64*$G64*$J64*$CI$10)</f>
        <v>0</v>
      </c>
      <c r="CJ64" s="90"/>
      <c r="CK64" s="89">
        <f>(CJ64*$D64*$E64*$G64*$K64*$CK$10)</f>
        <v>0</v>
      </c>
      <c r="CL64" s="90"/>
      <c r="CM64" s="89">
        <f>(CL64*$D64*$E64*$G64*$J64*$CM$10)</f>
        <v>0</v>
      </c>
      <c r="CN64" s="90"/>
      <c r="CO64" s="89">
        <f>(CN64*$D64*$E64*$G64*$J64*$CO$10)</f>
        <v>0</v>
      </c>
      <c r="CP64" s="90"/>
      <c r="CQ64" s="89">
        <f>(CP64*$D64*$E64*$G64*$J64*$CQ$10)</f>
        <v>0</v>
      </c>
      <c r="CR64" s="90"/>
      <c r="CS64" s="89">
        <f>(CR64*$D64*$E64*$G64*$J64*$CS$10)</f>
        <v>0</v>
      </c>
      <c r="CT64" s="90"/>
      <c r="CU64" s="89">
        <f>(CT64*$D64*$E64*$G64*$J64*$CU$10)</f>
        <v>0</v>
      </c>
      <c r="CV64" s="90"/>
      <c r="CW64" s="89">
        <f>(CV64*$D64*$E64*$G64*$K64*$CW$10)</f>
        <v>0</v>
      </c>
      <c r="CX64" s="104">
        <v>0</v>
      </c>
      <c r="CY64" s="89">
        <f>(CX64*$D64*$E64*$G64*$K64*$CY$10)</f>
        <v>0</v>
      </c>
      <c r="CZ64" s="90"/>
      <c r="DA64" s="89">
        <f>(CZ64*$D64*$E64*$G64*$J64*$DA$10)</f>
        <v>0</v>
      </c>
      <c r="DB64" s="90"/>
      <c r="DC64" s="95">
        <f>(DB64*$D64*$E64*$G64*$K64*$DC$10)</f>
        <v>0</v>
      </c>
      <c r="DD64" s="90"/>
      <c r="DE64" s="89">
        <f>(DD64*$D64*$E64*$G64*$K64*$DE$10)</f>
        <v>0</v>
      </c>
      <c r="DF64" s="105"/>
      <c r="DG64" s="89">
        <f>(DF64*$D64*$E64*$G64*$K64*$DG$10)</f>
        <v>0</v>
      </c>
      <c r="DH64" s="90"/>
      <c r="DI64" s="89">
        <f>(DH64*$D64*$E64*$G64*$K64*$DI$10)</f>
        <v>0</v>
      </c>
      <c r="DJ64" s="90"/>
      <c r="DK64" s="89">
        <f>(DJ64*$D64*$E64*$G64*$L64*$DK$10)</f>
        <v>0</v>
      </c>
      <c r="DL64" s="90"/>
      <c r="DM64" s="89">
        <f>(DL64*$D64*$E64*$G64*$M64*$DM$10)</f>
        <v>0</v>
      </c>
      <c r="DN64" s="112">
        <f t="shared" si="182"/>
        <v>8</v>
      </c>
      <c r="DO64" s="97">
        <f t="shared" si="182"/>
        <v>1207507.8400000001</v>
      </c>
    </row>
    <row r="65" spans="1:119" ht="15.75" customHeight="1" x14ac:dyDescent="0.25">
      <c r="A65" s="100">
        <v>10</v>
      </c>
      <c r="B65" s="179"/>
      <c r="C65" s="178" t="s">
        <v>192</v>
      </c>
      <c r="D65" s="83">
        <v>22900</v>
      </c>
      <c r="E65" s="180">
        <v>1.1000000000000001</v>
      </c>
      <c r="F65" s="180"/>
      <c r="G65" s="85">
        <v>1</v>
      </c>
      <c r="H65" s="86"/>
      <c r="I65" s="86"/>
      <c r="J65" s="83">
        <v>1.4</v>
      </c>
      <c r="K65" s="83">
        <v>1.68</v>
      </c>
      <c r="L65" s="83">
        <v>2.23</v>
      </c>
      <c r="M65" s="87">
        <v>2.57</v>
      </c>
      <c r="N65" s="110">
        <f>SUM(N66:N72)</f>
        <v>0</v>
      </c>
      <c r="O65" s="110">
        <f t="shared" ref="O65:BZ65" si="236">SUM(O66:O72)</f>
        <v>0</v>
      </c>
      <c r="P65" s="110">
        <f t="shared" si="236"/>
        <v>0</v>
      </c>
      <c r="Q65" s="110">
        <f t="shared" si="236"/>
        <v>0</v>
      </c>
      <c r="R65" s="110">
        <f t="shared" si="236"/>
        <v>547</v>
      </c>
      <c r="S65" s="110">
        <f t="shared" si="236"/>
        <v>21409283.280000001</v>
      </c>
      <c r="T65" s="110">
        <f t="shared" si="236"/>
        <v>18</v>
      </c>
      <c r="U65" s="110">
        <f t="shared" si="236"/>
        <v>2462910.648333333</v>
      </c>
      <c r="V65" s="110">
        <f t="shared" si="236"/>
        <v>0</v>
      </c>
      <c r="W65" s="110">
        <f t="shared" si="236"/>
        <v>0</v>
      </c>
      <c r="X65" s="110">
        <f t="shared" si="236"/>
        <v>0</v>
      </c>
      <c r="Y65" s="110">
        <f t="shared" si="236"/>
        <v>0</v>
      </c>
      <c r="Z65" s="110">
        <f t="shared" si="236"/>
        <v>0</v>
      </c>
      <c r="AA65" s="110">
        <f t="shared" si="236"/>
        <v>0</v>
      </c>
      <c r="AB65" s="110">
        <f t="shared" si="236"/>
        <v>0</v>
      </c>
      <c r="AC65" s="110">
        <f t="shared" si="236"/>
        <v>0</v>
      </c>
      <c r="AD65" s="110">
        <f t="shared" si="236"/>
        <v>0</v>
      </c>
      <c r="AE65" s="110">
        <f t="shared" si="236"/>
        <v>0</v>
      </c>
      <c r="AF65" s="110">
        <f t="shared" si="236"/>
        <v>0</v>
      </c>
      <c r="AG65" s="110">
        <f t="shared" si="236"/>
        <v>0</v>
      </c>
      <c r="AH65" s="110">
        <f t="shared" si="236"/>
        <v>0</v>
      </c>
      <c r="AI65" s="110">
        <f t="shared" si="236"/>
        <v>0</v>
      </c>
      <c r="AJ65" s="110">
        <f t="shared" si="236"/>
        <v>0</v>
      </c>
      <c r="AK65" s="110">
        <f t="shared" si="236"/>
        <v>0</v>
      </c>
      <c r="AL65" s="110">
        <f t="shared" si="236"/>
        <v>0</v>
      </c>
      <c r="AM65" s="110">
        <f t="shared" si="236"/>
        <v>0</v>
      </c>
      <c r="AN65" s="110">
        <f t="shared" si="236"/>
        <v>0</v>
      </c>
      <c r="AO65" s="110">
        <f t="shared" si="236"/>
        <v>0</v>
      </c>
      <c r="AP65" s="110">
        <v>0</v>
      </c>
      <c r="AQ65" s="110">
        <f t="shared" si="236"/>
        <v>0</v>
      </c>
      <c r="AR65" s="110">
        <f t="shared" si="236"/>
        <v>0</v>
      </c>
      <c r="AS65" s="110">
        <f t="shared" si="236"/>
        <v>0</v>
      </c>
      <c r="AT65" s="110">
        <f t="shared" si="236"/>
        <v>0</v>
      </c>
      <c r="AU65" s="110">
        <f t="shared" si="236"/>
        <v>0</v>
      </c>
      <c r="AV65" s="110">
        <f t="shared" si="236"/>
        <v>0</v>
      </c>
      <c r="AW65" s="110">
        <f t="shared" si="236"/>
        <v>0</v>
      </c>
      <c r="AX65" s="110">
        <f t="shared" si="236"/>
        <v>0</v>
      </c>
      <c r="AY65" s="110">
        <f t="shared" si="236"/>
        <v>0</v>
      </c>
      <c r="AZ65" s="110">
        <f t="shared" si="236"/>
        <v>0</v>
      </c>
      <c r="BA65" s="110">
        <f t="shared" si="236"/>
        <v>0</v>
      </c>
      <c r="BB65" s="110">
        <f t="shared" si="236"/>
        <v>14</v>
      </c>
      <c r="BC65" s="110">
        <f t="shared" si="236"/>
        <v>380167.48000000004</v>
      </c>
      <c r="BD65" s="110">
        <f t="shared" si="236"/>
        <v>0</v>
      </c>
      <c r="BE65" s="110">
        <f t="shared" si="236"/>
        <v>0</v>
      </c>
      <c r="BF65" s="110">
        <f t="shared" si="236"/>
        <v>1</v>
      </c>
      <c r="BG65" s="110">
        <f t="shared" si="236"/>
        <v>29623.439999999999</v>
      </c>
      <c r="BH65" s="110">
        <f t="shared" si="236"/>
        <v>315</v>
      </c>
      <c r="BI65" s="110">
        <f t="shared" si="236"/>
        <v>10544790.48</v>
      </c>
      <c r="BJ65" s="110">
        <f t="shared" si="236"/>
        <v>0</v>
      </c>
      <c r="BK65" s="110">
        <f t="shared" si="236"/>
        <v>0</v>
      </c>
      <c r="BL65" s="110">
        <f t="shared" si="236"/>
        <v>0</v>
      </c>
      <c r="BM65" s="110">
        <f t="shared" si="236"/>
        <v>0</v>
      </c>
      <c r="BN65" s="110">
        <f t="shared" si="236"/>
        <v>56</v>
      </c>
      <c r="BO65" s="110">
        <f t="shared" si="236"/>
        <v>1987732.824</v>
      </c>
      <c r="BP65" s="110">
        <f t="shared" si="236"/>
        <v>33</v>
      </c>
      <c r="BQ65" s="110">
        <f t="shared" si="236"/>
        <v>990269.27999999991</v>
      </c>
      <c r="BR65" s="110">
        <f t="shared" si="236"/>
        <v>14</v>
      </c>
      <c r="BS65" s="110">
        <f t="shared" si="236"/>
        <v>523700.1</v>
      </c>
      <c r="BT65" s="110">
        <f t="shared" si="236"/>
        <v>0</v>
      </c>
      <c r="BU65" s="110">
        <f t="shared" si="236"/>
        <v>0</v>
      </c>
      <c r="BV65" s="110">
        <f t="shared" si="236"/>
        <v>20</v>
      </c>
      <c r="BW65" s="110">
        <f t="shared" si="236"/>
        <v>788195.09999999986</v>
      </c>
      <c r="BX65" s="110">
        <f t="shared" si="236"/>
        <v>19</v>
      </c>
      <c r="BY65" s="110">
        <f t="shared" si="236"/>
        <v>575541.12</v>
      </c>
      <c r="BZ65" s="110">
        <f t="shared" si="236"/>
        <v>11</v>
      </c>
      <c r="CA65" s="110">
        <f t="shared" ref="CA65:DO65" si="237">SUM(CA66:CA72)</f>
        <v>325857.83999999997</v>
      </c>
      <c r="CB65" s="110">
        <f t="shared" si="237"/>
        <v>0</v>
      </c>
      <c r="CC65" s="110">
        <f t="shared" si="237"/>
        <v>0</v>
      </c>
      <c r="CD65" s="110">
        <f t="shared" si="237"/>
        <v>0</v>
      </c>
      <c r="CE65" s="110">
        <f t="shared" si="237"/>
        <v>0</v>
      </c>
      <c r="CF65" s="110">
        <f t="shared" si="237"/>
        <v>0</v>
      </c>
      <c r="CG65" s="110">
        <f t="shared" si="237"/>
        <v>0</v>
      </c>
      <c r="CH65" s="110">
        <f t="shared" si="237"/>
        <v>0</v>
      </c>
      <c r="CI65" s="110">
        <f t="shared" si="237"/>
        <v>0</v>
      </c>
      <c r="CJ65" s="110">
        <f t="shared" si="237"/>
        <v>0</v>
      </c>
      <c r="CK65" s="110">
        <f t="shared" si="237"/>
        <v>0</v>
      </c>
      <c r="CL65" s="110">
        <f t="shared" si="237"/>
        <v>0</v>
      </c>
      <c r="CM65" s="110">
        <f t="shared" si="237"/>
        <v>0</v>
      </c>
      <c r="CN65" s="110">
        <f t="shared" si="237"/>
        <v>0</v>
      </c>
      <c r="CO65" s="110">
        <f t="shared" si="237"/>
        <v>0</v>
      </c>
      <c r="CP65" s="110">
        <f t="shared" si="237"/>
        <v>0</v>
      </c>
      <c r="CQ65" s="110">
        <f t="shared" si="237"/>
        <v>0</v>
      </c>
      <c r="CR65" s="110">
        <f t="shared" si="237"/>
        <v>13</v>
      </c>
      <c r="CS65" s="110">
        <f t="shared" si="237"/>
        <v>362640.27799999993</v>
      </c>
      <c r="CT65" s="110">
        <f t="shared" si="237"/>
        <v>13</v>
      </c>
      <c r="CU65" s="110">
        <f t="shared" si="237"/>
        <v>378580.50999999995</v>
      </c>
      <c r="CV65" s="110">
        <f t="shared" si="237"/>
        <v>0</v>
      </c>
      <c r="CW65" s="110">
        <f t="shared" si="237"/>
        <v>0</v>
      </c>
      <c r="CX65" s="110">
        <f t="shared" si="237"/>
        <v>0</v>
      </c>
      <c r="CY65" s="110">
        <f t="shared" si="237"/>
        <v>0</v>
      </c>
      <c r="CZ65" s="110">
        <f t="shared" si="237"/>
        <v>0</v>
      </c>
      <c r="DA65" s="110">
        <f t="shared" si="237"/>
        <v>0</v>
      </c>
      <c r="DB65" s="110">
        <f t="shared" si="237"/>
        <v>0</v>
      </c>
      <c r="DC65" s="113">
        <f t="shared" si="237"/>
        <v>0</v>
      </c>
      <c r="DD65" s="110">
        <f t="shared" si="237"/>
        <v>0</v>
      </c>
      <c r="DE65" s="110">
        <f t="shared" si="237"/>
        <v>0</v>
      </c>
      <c r="DF65" s="114">
        <f t="shared" si="237"/>
        <v>0</v>
      </c>
      <c r="DG65" s="110">
        <f t="shared" si="237"/>
        <v>0</v>
      </c>
      <c r="DH65" s="110">
        <f t="shared" si="237"/>
        <v>11</v>
      </c>
      <c r="DI65" s="110">
        <f t="shared" si="237"/>
        <v>382565.56799999997</v>
      </c>
      <c r="DJ65" s="110">
        <v>0</v>
      </c>
      <c r="DK65" s="110">
        <f t="shared" si="237"/>
        <v>0</v>
      </c>
      <c r="DL65" s="110">
        <f t="shared" si="237"/>
        <v>8</v>
      </c>
      <c r="DM65" s="110">
        <f t="shared" si="237"/>
        <v>435041.37599999999</v>
      </c>
      <c r="DN65" s="110">
        <f t="shared" si="237"/>
        <v>1093</v>
      </c>
      <c r="DO65" s="110">
        <f t="shared" si="237"/>
        <v>41576899.324333332</v>
      </c>
    </row>
    <row r="66" spans="1:119" ht="16.5" customHeight="1" x14ac:dyDescent="0.25">
      <c r="A66" s="100"/>
      <c r="B66" s="101">
        <v>45</v>
      </c>
      <c r="C66" s="82" t="s">
        <v>193</v>
      </c>
      <c r="D66" s="83">
        <v>22900</v>
      </c>
      <c r="E66" s="102">
        <v>2.95</v>
      </c>
      <c r="F66" s="102"/>
      <c r="G66" s="85">
        <v>1</v>
      </c>
      <c r="H66" s="86"/>
      <c r="I66" s="86"/>
      <c r="J66" s="83">
        <v>1.4</v>
      </c>
      <c r="K66" s="83">
        <v>1.68</v>
      </c>
      <c r="L66" s="83">
        <v>2.23</v>
      </c>
      <c r="M66" s="87">
        <v>2.57</v>
      </c>
      <c r="N66" s="90"/>
      <c r="O66" s="89">
        <f t="shared" si="55"/>
        <v>0</v>
      </c>
      <c r="P66" s="90"/>
      <c r="Q66" s="90">
        <f t="shared" ref="Q66:Q72" si="238">(P66*$D66*$E66*$G66*$J66*$Q$10)</f>
        <v>0</v>
      </c>
      <c r="R66" s="90">
        <v>70</v>
      </c>
      <c r="S66" s="89">
        <f t="shared" ref="S66:S72" si="239">(R66*$D66*$E66*$G66*$J66*$S$10)</f>
        <v>7282429.0000000009</v>
      </c>
      <c r="T66" s="90">
        <v>8</v>
      </c>
      <c r="U66" s="89">
        <f t="shared" ref="U66:U72" si="240">(T66/12*7*$D66*$E66*$G66*$J66*$U$10)+(T66/12*5*$D66*$E66*$G66*$J66*$U$11)</f>
        <v>848040.43333333335</v>
      </c>
      <c r="V66" s="90">
        <v>0</v>
      </c>
      <c r="W66" s="89">
        <f t="shared" ref="W66:W72" si="241">(V66*$D66*$E66*$G66*$J66*$W$10)</f>
        <v>0</v>
      </c>
      <c r="X66" s="90">
        <v>0</v>
      </c>
      <c r="Y66" s="89">
        <f t="shared" ref="Y66:Y72" si="242">(X66*$D66*$E66*$G66*$J66*$Y$10)</f>
        <v>0</v>
      </c>
      <c r="Z66" s="90"/>
      <c r="AA66" s="89">
        <f t="shared" ref="AA66:AA72" si="243">(Z66*$D66*$E66*$G66*$J66*$AA$10)</f>
        <v>0</v>
      </c>
      <c r="AB66" s="90">
        <v>0</v>
      </c>
      <c r="AC66" s="89">
        <f t="shared" ref="AC66:AC72" si="244">(AB66*$D66*$E66*$G66*$J66*$AC$10)</f>
        <v>0</v>
      </c>
      <c r="AD66" s="90"/>
      <c r="AE66" s="89">
        <f t="shared" ref="AE66:AE72" si="245">(AD66*$D66*$E66*$G66*$J66*$AE$10)</f>
        <v>0</v>
      </c>
      <c r="AF66" s="90">
        <v>0</v>
      </c>
      <c r="AG66" s="89">
        <f t="shared" ref="AG66:AG72" si="246">(AF66*$D66*$E66*$G66*$J66*$AG$10)</f>
        <v>0</v>
      </c>
      <c r="AH66" s="90"/>
      <c r="AI66" s="89">
        <f t="shared" ref="AI66:AI72" si="247">(AH66*$D66*$E66*$G66*$J66*$AI$10)</f>
        <v>0</v>
      </c>
      <c r="AJ66" s="90"/>
      <c r="AK66" s="89">
        <f t="shared" ref="AK66:AK72" si="248">(AJ66*$D66*$E66*$G66*$J66*$AK$10)</f>
        <v>0</v>
      </c>
      <c r="AL66" s="104">
        <v>0</v>
      </c>
      <c r="AM66" s="89">
        <f t="shared" ref="AM66:AM72" si="249">(AL66*$D66*$E66*$G66*$K66*$AM$10)</f>
        <v>0</v>
      </c>
      <c r="AN66" s="90">
        <v>0</v>
      </c>
      <c r="AO66" s="89">
        <f t="shared" ref="AO66:AO72" si="250">(AN66*$D66*$E66*$G66*$K66*$AO$10)</f>
        <v>0</v>
      </c>
      <c r="AP66" s="90"/>
      <c r="AQ66" s="89">
        <f t="shared" ref="AQ66:AQ72" si="251">(AP66*$D66*$E66*$G66*$J66*$AQ$10)</f>
        <v>0</v>
      </c>
      <c r="AR66" s="90">
        <v>0</v>
      </c>
      <c r="AS66" s="90">
        <f t="shared" ref="AS66:AS72" si="252">(AR66*$D66*$E66*$G66*$J66*$AS$10)</f>
        <v>0</v>
      </c>
      <c r="AT66" s="90">
        <v>0</v>
      </c>
      <c r="AU66" s="90">
        <f t="shared" ref="AU66:AU72" si="253">(AT66*$D66*$E66*$G66*$J66*$AU$10)</f>
        <v>0</v>
      </c>
      <c r="AV66" s="90">
        <v>0</v>
      </c>
      <c r="AW66" s="89">
        <f t="shared" ref="AW66:AW72" si="254">(AV66*$D66*$E66*$G66*$J66*$AW$10)</f>
        <v>0</v>
      </c>
      <c r="AX66" s="90">
        <v>0</v>
      </c>
      <c r="AY66" s="89">
        <f t="shared" ref="AY66:AY72" si="255">(AX66*$D66*$E66*$G66*$J66*$AY$10)</f>
        <v>0</v>
      </c>
      <c r="AZ66" s="90">
        <v>0</v>
      </c>
      <c r="BA66" s="89">
        <f t="shared" ref="BA66:BA72" si="256">(AZ66*$D66*$E66*$G66*$J66*$BA$10)</f>
        <v>0</v>
      </c>
      <c r="BB66" s="90"/>
      <c r="BC66" s="89">
        <f t="shared" ref="BC66:BC72" si="257">(BB66*$D66*$E66*$G66*$J66*$BC$10)</f>
        <v>0</v>
      </c>
      <c r="BD66" s="90"/>
      <c r="BE66" s="89">
        <f t="shared" ref="BE66:BE72" si="258">(BD66*$D66*$E66*$G66*$J66*$BE$10)</f>
        <v>0</v>
      </c>
      <c r="BF66" s="90"/>
      <c r="BG66" s="89">
        <f t="shared" ref="BG66:BG72" si="259">(BF66*$D66*$E66*$G66*$K66*$BG$10)</f>
        <v>0</v>
      </c>
      <c r="BH66" s="90">
        <v>7</v>
      </c>
      <c r="BI66" s="89">
        <f t="shared" ref="BI66:BI72" si="260">(BH66*$D66*$E66*$G66*$K66*$BI$10)</f>
        <v>794446.79999999993</v>
      </c>
      <c r="BJ66" s="90">
        <v>0</v>
      </c>
      <c r="BK66" s="89">
        <f t="shared" ref="BK66:BK72" si="261">(BJ66*$D66*$E66*$G66*$K66*$BK$10)</f>
        <v>0</v>
      </c>
      <c r="BL66" s="90">
        <v>0</v>
      </c>
      <c r="BM66" s="89">
        <f t="shared" ref="BM66:BM72" si="262">(BL66*$D66*$E66*$G66*$K66*$BM$10)</f>
        <v>0</v>
      </c>
      <c r="BN66" s="90"/>
      <c r="BO66" s="89">
        <f t="shared" ref="BO66:BO72" si="263">(BN66*$D66*$E66*$G66*$K66*$BO$10)</f>
        <v>0</v>
      </c>
      <c r="BP66" s="90"/>
      <c r="BQ66" s="89">
        <f t="shared" ref="BQ66:BQ72" si="264">(BP66*$D66*$E66*$G66*$K66*$BQ$10)</f>
        <v>0</v>
      </c>
      <c r="BR66" s="90"/>
      <c r="BS66" s="89">
        <f t="shared" ref="BS66:BS72" si="265">(BR66*$D66*$E66*$G66*$K66*$BS$10)</f>
        <v>0</v>
      </c>
      <c r="BT66" s="90"/>
      <c r="BU66" s="89">
        <f t="shared" ref="BU66:BU72" si="266">(BT66*$D66*$E66*$G66*$K66*$BU$10)</f>
        <v>0</v>
      </c>
      <c r="BV66" s="90"/>
      <c r="BW66" s="89">
        <f t="shared" ref="BW66:BW72" si="267">(BV66*$D66*$E66*$G66*$K66*$BW$10)</f>
        <v>0</v>
      </c>
      <c r="BX66" s="90"/>
      <c r="BY66" s="89">
        <f t="shared" ref="BY66:BY72" si="268">(BX66*$D66*$E66*$G66*$K66*$BY$10)</f>
        <v>0</v>
      </c>
      <c r="BZ66" s="90"/>
      <c r="CA66" s="89">
        <f t="shared" ref="CA66:CA72" si="269">(BZ66*$D66*$E66*$G66*$K66*$CA$10)</f>
        <v>0</v>
      </c>
      <c r="CB66" s="90">
        <v>0</v>
      </c>
      <c r="CC66" s="89">
        <f t="shared" ref="CC66:CC72" si="270">(CB66*$D66*$E66*$G66*$J66*$CC$10)</f>
        <v>0</v>
      </c>
      <c r="CD66" s="90">
        <v>0</v>
      </c>
      <c r="CE66" s="89">
        <f t="shared" ref="CE66:CE72" si="271">(CD66*$D66*$E66*$G66*$J66*$CE$10)</f>
        <v>0</v>
      </c>
      <c r="CF66" s="90">
        <v>0</v>
      </c>
      <c r="CG66" s="89">
        <f t="shared" ref="CG66:CG72" si="272">(CF66*$D66*$E66*$G66*$J66*$CG$10)</f>
        <v>0</v>
      </c>
      <c r="CH66" s="90"/>
      <c r="CI66" s="90">
        <f t="shared" ref="CI66:CI72" si="273">(CH66*$D66*$E66*$G66*$J66*$CI$10)</f>
        <v>0</v>
      </c>
      <c r="CJ66" s="90"/>
      <c r="CK66" s="89">
        <f t="shared" ref="CK66:CK72" si="274">(CJ66*$D66*$E66*$G66*$K66*$CK$10)</f>
        <v>0</v>
      </c>
      <c r="CL66" s="90">
        <v>0</v>
      </c>
      <c r="CM66" s="89">
        <f t="shared" ref="CM66:CM72" si="275">(CL66*$D66*$E66*$G66*$J66*$CM$10)</f>
        <v>0</v>
      </c>
      <c r="CN66" s="90"/>
      <c r="CO66" s="89">
        <f t="shared" ref="CO66:CO72" si="276">(CN66*$D66*$E66*$G66*$J66*$CO$10)</f>
        <v>0</v>
      </c>
      <c r="CP66" s="90"/>
      <c r="CQ66" s="89">
        <f t="shared" ref="CQ66:CQ72" si="277">(CP66*$D66*$E66*$G66*$J66*$CQ$10)</f>
        <v>0</v>
      </c>
      <c r="CR66" s="90"/>
      <c r="CS66" s="89">
        <f t="shared" ref="CS66:CS72" si="278">(CR66*$D66*$E66*$G66*$J66*$CS$10)</f>
        <v>0</v>
      </c>
      <c r="CT66" s="90"/>
      <c r="CU66" s="89">
        <f t="shared" ref="CU66:CU72" si="279">(CT66*$D66*$E66*$G66*$J66*$CU$10)</f>
        <v>0</v>
      </c>
      <c r="CV66" s="90">
        <v>0</v>
      </c>
      <c r="CW66" s="89">
        <f t="shared" ref="CW66:CW72" si="280">(CV66*$D66*$E66*$G66*$K66*$CW$10)</f>
        <v>0</v>
      </c>
      <c r="CX66" s="104">
        <v>0</v>
      </c>
      <c r="CY66" s="89">
        <f t="shared" ref="CY66:CY72" si="281">(CX66*$D66*$E66*$G66*$K66*$CY$10)</f>
        <v>0</v>
      </c>
      <c r="CZ66" s="90"/>
      <c r="DA66" s="89">
        <f t="shared" ref="DA66:DA72" si="282">(CZ66*$D66*$E66*$G66*$J66*$DA$10)</f>
        <v>0</v>
      </c>
      <c r="DB66" s="90">
        <v>0</v>
      </c>
      <c r="DC66" s="95">
        <f t="shared" ref="DC66:DC72" si="283">(DB66*$D66*$E66*$G66*$K66*$DC$10)</f>
        <v>0</v>
      </c>
      <c r="DD66" s="90">
        <v>0</v>
      </c>
      <c r="DE66" s="89">
        <f t="shared" ref="DE66:DE72" si="284">(DD66*$D66*$E66*$G66*$K66*$DE$10)</f>
        <v>0</v>
      </c>
      <c r="DF66" s="105"/>
      <c r="DG66" s="89">
        <f t="shared" ref="DG66:DG72" si="285">(DF66*$D66*$E66*$G66*$K66*$DG$10)</f>
        <v>0</v>
      </c>
      <c r="DH66" s="90"/>
      <c r="DI66" s="89">
        <f t="shared" ref="DI66:DI72" si="286">(DH66*$D66*$E66*$G66*$K66*$DI$10)</f>
        <v>0</v>
      </c>
      <c r="DJ66" s="90"/>
      <c r="DK66" s="89">
        <f t="shared" ref="DK66:DK72" si="287">(DJ66*$D66*$E66*$G66*$L66*$DK$10)</f>
        <v>0</v>
      </c>
      <c r="DL66" s="90"/>
      <c r="DM66" s="89">
        <f t="shared" ref="DM66:DM72" si="288">(DL66*$D66*$E66*$G66*$M66*$DM$10)</f>
        <v>0</v>
      </c>
      <c r="DN66" s="112">
        <f t="shared" ref="DN66:DO72" si="289">SUM(N66,P66,R66,T66,V66,X66,Z66,AB66,AD66,AF66,AH66,AJ66,AL66,AP66,AR66,CF66,AT66,AV66,AX66,AZ66,BB66,CJ66,BD66,BF66,BH66,BL66,AN66,BN66,BP66,BR66,BT66,BV66,BX66,BZ66,CB66,CD66,CH66,CL66,CN66,CP66,CR66,CT66,CV66,CX66,BJ66,CZ66,DB66,DD66,DF66,DH66,DJ66,DL66)</f>
        <v>85</v>
      </c>
      <c r="DO66" s="97">
        <f t="shared" si="289"/>
        <v>8924916.2333333343</v>
      </c>
    </row>
    <row r="67" spans="1:119" ht="15.75" customHeight="1" x14ac:dyDescent="0.25">
      <c r="A67" s="100"/>
      <c r="B67" s="101">
        <v>46</v>
      </c>
      <c r="C67" s="82" t="s">
        <v>194</v>
      </c>
      <c r="D67" s="83">
        <v>22900</v>
      </c>
      <c r="E67" s="102">
        <v>5.33</v>
      </c>
      <c r="F67" s="102"/>
      <c r="G67" s="85">
        <v>1</v>
      </c>
      <c r="H67" s="86"/>
      <c r="I67" s="86"/>
      <c r="J67" s="83">
        <v>1.4</v>
      </c>
      <c r="K67" s="83">
        <v>1.68</v>
      </c>
      <c r="L67" s="83">
        <v>2.23</v>
      </c>
      <c r="M67" s="87">
        <v>2.57</v>
      </c>
      <c r="N67" s="90"/>
      <c r="O67" s="89">
        <f t="shared" si="55"/>
        <v>0</v>
      </c>
      <c r="P67" s="90"/>
      <c r="Q67" s="90">
        <f t="shared" si="238"/>
        <v>0</v>
      </c>
      <c r="R67" s="90"/>
      <c r="S67" s="89">
        <f t="shared" si="239"/>
        <v>0</v>
      </c>
      <c r="T67" s="90">
        <v>8</v>
      </c>
      <c r="U67" s="89">
        <f t="shared" si="240"/>
        <v>1532222.2066666665</v>
      </c>
      <c r="V67" s="90"/>
      <c r="W67" s="89">
        <f t="shared" si="241"/>
        <v>0</v>
      </c>
      <c r="X67" s="90"/>
      <c r="Y67" s="89">
        <f t="shared" si="242"/>
        <v>0</v>
      </c>
      <c r="Z67" s="90"/>
      <c r="AA67" s="89">
        <f t="shared" si="243"/>
        <v>0</v>
      </c>
      <c r="AB67" s="90"/>
      <c r="AC67" s="89">
        <f t="shared" si="244"/>
        <v>0</v>
      </c>
      <c r="AD67" s="90"/>
      <c r="AE67" s="89">
        <f t="shared" si="245"/>
        <v>0</v>
      </c>
      <c r="AF67" s="90"/>
      <c r="AG67" s="89">
        <f t="shared" si="246"/>
        <v>0</v>
      </c>
      <c r="AH67" s="92"/>
      <c r="AI67" s="89">
        <f t="shared" si="247"/>
        <v>0</v>
      </c>
      <c r="AJ67" s="90"/>
      <c r="AK67" s="89">
        <f t="shared" si="248"/>
        <v>0</v>
      </c>
      <c r="AL67" s="104">
        <v>0</v>
      </c>
      <c r="AM67" s="89">
        <f t="shared" si="249"/>
        <v>0</v>
      </c>
      <c r="AN67" s="90"/>
      <c r="AO67" s="89">
        <f t="shared" si="250"/>
        <v>0</v>
      </c>
      <c r="AP67" s="90"/>
      <c r="AQ67" s="89">
        <f t="shared" si="251"/>
        <v>0</v>
      </c>
      <c r="AR67" s="90"/>
      <c r="AS67" s="90">
        <f t="shared" si="252"/>
        <v>0</v>
      </c>
      <c r="AT67" s="90"/>
      <c r="AU67" s="90">
        <f t="shared" si="253"/>
        <v>0</v>
      </c>
      <c r="AV67" s="90"/>
      <c r="AW67" s="89">
        <f t="shared" si="254"/>
        <v>0</v>
      </c>
      <c r="AX67" s="90"/>
      <c r="AY67" s="89">
        <f t="shared" si="255"/>
        <v>0</v>
      </c>
      <c r="AZ67" s="90"/>
      <c r="BA67" s="89">
        <f t="shared" si="256"/>
        <v>0</v>
      </c>
      <c r="BB67" s="90"/>
      <c r="BC67" s="89">
        <f t="shared" si="257"/>
        <v>0</v>
      </c>
      <c r="BD67" s="90"/>
      <c r="BE67" s="89">
        <f t="shared" si="258"/>
        <v>0</v>
      </c>
      <c r="BF67" s="90"/>
      <c r="BG67" s="89">
        <f t="shared" si="259"/>
        <v>0</v>
      </c>
      <c r="BH67" s="90"/>
      <c r="BI67" s="89">
        <f t="shared" si="260"/>
        <v>0</v>
      </c>
      <c r="BJ67" s="90"/>
      <c r="BK67" s="89">
        <f t="shared" si="261"/>
        <v>0</v>
      </c>
      <c r="BL67" s="90"/>
      <c r="BM67" s="89">
        <f t="shared" si="262"/>
        <v>0</v>
      </c>
      <c r="BN67" s="90"/>
      <c r="BO67" s="89">
        <f t="shared" si="263"/>
        <v>0</v>
      </c>
      <c r="BP67" s="90"/>
      <c r="BQ67" s="89">
        <f t="shared" si="264"/>
        <v>0</v>
      </c>
      <c r="BR67" s="90"/>
      <c r="BS67" s="89">
        <f t="shared" si="265"/>
        <v>0</v>
      </c>
      <c r="BT67" s="90"/>
      <c r="BU67" s="89">
        <f t="shared" si="266"/>
        <v>0</v>
      </c>
      <c r="BV67" s="90"/>
      <c r="BW67" s="89">
        <f t="shared" si="267"/>
        <v>0</v>
      </c>
      <c r="BX67" s="90"/>
      <c r="BY67" s="89">
        <f t="shared" si="268"/>
        <v>0</v>
      </c>
      <c r="BZ67" s="90"/>
      <c r="CA67" s="89">
        <f t="shared" si="269"/>
        <v>0</v>
      </c>
      <c r="CB67" s="90"/>
      <c r="CC67" s="89">
        <f t="shared" si="270"/>
        <v>0</v>
      </c>
      <c r="CD67" s="90"/>
      <c r="CE67" s="89">
        <f t="shared" si="271"/>
        <v>0</v>
      </c>
      <c r="CF67" s="90"/>
      <c r="CG67" s="89">
        <f t="shared" si="272"/>
        <v>0</v>
      </c>
      <c r="CH67" s="90"/>
      <c r="CI67" s="90">
        <f t="shared" si="273"/>
        <v>0</v>
      </c>
      <c r="CJ67" s="90"/>
      <c r="CK67" s="89">
        <f t="shared" si="274"/>
        <v>0</v>
      </c>
      <c r="CL67" s="90"/>
      <c r="CM67" s="89">
        <f t="shared" si="275"/>
        <v>0</v>
      </c>
      <c r="CN67" s="90"/>
      <c r="CO67" s="89">
        <f t="shared" si="276"/>
        <v>0</v>
      </c>
      <c r="CP67" s="90"/>
      <c r="CQ67" s="89">
        <f t="shared" si="277"/>
        <v>0</v>
      </c>
      <c r="CR67" s="90"/>
      <c r="CS67" s="89">
        <f t="shared" si="278"/>
        <v>0</v>
      </c>
      <c r="CT67" s="90"/>
      <c r="CU67" s="89">
        <f t="shared" si="279"/>
        <v>0</v>
      </c>
      <c r="CV67" s="90"/>
      <c r="CW67" s="89">
        <f t="shared" si="280"/>
        <v>0</v>
      </c>
      <c r="CX67" s="104">
        <v>0</v>
      </c>
      <c r="CY67" s="89">
        <f t="shared" si="281"/>
        <v>0</v>
      </c>
      <c r="CZ67" s="90"/>
      <c r="DA67" s="89">
        <f t="shared" si="282"/>
        <v>0</v>
      </c>
      <c r="DB67" s="90"/>
      <c r="DC67" s="95">
        <f t="shared" si="283"/>
        <v>0</v>
      </c>
      <c r="DD67" s="90"/>
      <c r="DE67" s="89">
        <f t="shared" si="284"/>
        <v>0</v>
      </c>
      <c r="DF67" s="105"/>
      <c r="DG67" s="89">
        <f t="shared" si="285"/>
        <v>0</v>
      </c>
      <c r="DH67" s="90"/>
      <c r="DI67" s="89">
        <f t="shared" si="286"/>
        <v>0</v>
      </c>
      <c r="DJ67" s="90"/>
      <c r="DK67" s="89">
        <f t="shared" si="287"/>
        <v>0</v>
      </c>
      <c r="DL67" s="90"/>
      <c r="DM67" s="89">
        <f t="shared" si="288"/>
        <v>0</v>
      </c>
      <c r="DN67" s="112">
        <f t="shared" si="289"/>
        <v>8</v>
      </c>
      <c r="DO67" s="97">
        <f t="shared" si="289"/>
        <v>1532222.2066666665</v>
      </c>
    </row>
    <row r="68" spans="1:119" ht="15.75" customHeight="1" x14ac:dyDescent="0.25">
      <c r="A68" s="100"/>
      <c r="B68" s="101">
        <v>47</v>
      </c>
      <c r="C68" s="82" t="s">
        <v>195</v>
      </c>
      <c r="D68" s="83">
        <v>22900</v>
      </c>
      <c r="E68" s="102">
        <v>0.77</v>
      </c>
      <c r="F68" s="102"/>
      <c r="G68" s="85">
        <v>1</v>
      </c>
      <c r="H68" s="86"/>
      <c r="I68" s="86"/>
      <c r="J68" s="83">
        <v>1.4</v>
      </c>
      <c r="K68" s="83">
        <v>1.68</v>
      </c>
      <c r="L68" s="83">
        <v>2.23</v>
      </c>
      <c r="M68" s="87">
        <v>2.57</v>
      </c>
      <c r="N68" s="90"/>
      <c r="O68" s="89">
        <f t="shared" si="55"/>
        <v>0</v>
      </c>
      <c r="P68" s="90"/>
      <c r="Q68" s="90">
        <f t="shared" si="238"/>
        <v>0</v>
      </c>
      <c r="R68" s="90">
        <v>245</v>
      </c>
      <c r="S68" s="89">
        <f t="shared" si="239"/>
        <v>6652930.9000000004</v>
      </c>
      <c r="T68" s="90"/>
      <c r="U68" s="89">
        <f t="shared" si="240"/>
        <v>0</v>
      </c>
      <c r="V68" s="90"/>
      <c r="W68" s="89">
        <f t="shared" si="241"/>
        <v>0</v>
      </c>
      <c r="X68" s="90"/>
      <c r="Y68" s="89">
        <f t="shared" si="242"/>
        <v>0</v>
      </c>
      <c r="Z68" s="90"/>
      <c r="AA68" s="89">
        <f t="shared" si="243"/>
        <v>0</v>
      </c>
      <c r="AB68" s="90"/>
      <c r="AC68" s="89">
        <f t="shared" si="244"/>
        <v>0</v>
      </c>
      <c r="AD68" s="90"/>
      <c r="AE68" s="89">
        <f t="shared" si="245"/>
        <v>0</v>
      </c>
      <c r="AF68" s="90"/>
      <c r="AG68" s="89">
        <f t="shared" si="246"/>
        <v>0</v>
      </c>
      <c r="AH68" s="92"/>
      <c r="AI68" s="89">
        <f t="shared" si="247"/>
        <v>0</v>
      </c>
      <c r="AJ68" s="90"/>
      <c r="AK68" s="89">
        <f t="shared" si="248"/>
        <v>0</v>
      </c>
      <c r="AL68" s="104">
        <v>0</v>
      </c>
      <c r="AM68" s="89">
        <f t="shared" si="249"/>
        <v>0</v>
      </c>
      <c r="AN68" s="90"/>
      <c r="AO68" s="89">
        <f t="shared" si="250"/>
        <v>0</v>
      </c>
      <c r="AP68" s="110"/>
      <c r="AQ68" s="89">
        <f t="shared" si="251"/>
        <v>0</v>
      </c>
      <c r="AR68" s="90"/>
      <c r="AS68" s="90">
        <f t="shared" si="252"/>
        <v>0</v>
      </c>
      <c r="AT68" s="90"/>
      <c r="AU68" s="90">
        <f t="shared" si="253"/>
        <v>0</v>
      </c>
      <c r="AV68" s="90"/>
      <c r="AW68" s="89">
        <f t="shared" si="254"/>
        <v>0</v>
      </c>
      <c r="AX68" s="90"/>
      <c r="AY68" s="89">
        <f t="shared" si="255"/>
        <v>0</v>
      </c>
      <c r="AZ68" s="90"/>
      <c r="BA68" s="89">
        <f t="shared" si="256"/>
        <v>0</v>
      </c>
      <c r="BB68" s="90">
        <v>14</v>
      </c>
      <c r="BC68" s="89">
        <f t="shared" si="257"/>
        <v>380167.48000000004</v>
      </c>
      <c r="BD68" s="90"/>
      <c r="BE68" s="89">
        <f t="shared" si="258"/>
        <v>0</v>
      </c>
      <c r="BF68" s="90">
        <v>1</v>
      </c>
      <c r="BG68" s="89">
        <f t="shared" si="259"/>
        <v>29623.439999999999</v>
      </c>
      <c r="BH68" s="90">
        <v>160</v>
      </c>
      <c r="BI68" s="89">
        <f t="shared" si="260"/>
        <v>4739750.3999999994</v>
      </c>
      <c r="BJ68" s="90"/>
      <c r="BK68" s="89">
        <f t="shared" si="261"/>
        <v>0</v>
      </c>
      <c r="BL68" s="90"/>
      <c r="BM68" s="89">
        <f t="shared" si="262"/>
        <v>0</v>
      </c>
      <c r="BN68" s="90">
        <v>21</v>
      </c>
      <c r="BO68" s="89">
        <f t="shared" si="263"/>
        <v>684301.46400000004</v>
      </c>
      <c r="BP68" s="90">
        <v>30</v>
      </c>
      <c r="BQ68" s="89">
        <f t="shared" si="264"/>
        <v>888703.2</v>
      </c>
      <c r="BR68" s="90">
        <v>13</v>
      </c>
      <c r="BS68" s="89">
        <f t="shared" si="265"/>
        <v>481380.89999999997</v>
      </c>
      <c r="BT68" s="90"/>
      <c r="BU68" s="89">
        <f t="shared" si="266"/>
        <v>0</v>
      </c>
      <c r="BV68" s="90">
        <v>11</v>
      </c>
      <c r="BW68" s="89">
        <f t="shared" si="267"/>
        <v>407322.29999999993</v>
      </c>
      <c r="BX68" s="90">
        <v>16</v>
      </c>
      <c r="BY68" s="89">
        <f t="shared" si="268"/>
        <v>473975.03999999998</v>
      </c>
      <c r="BZ68" s="90">
        <v>11</v>
      </c>
      <c r="CA68" s="89">
        <f t="shared" si="269"/>
        <v>325857.83999999997</v>
      </c>
      <c r="CB68" s="90"/>
      <c r="CC68" s="89">
        <f t="shared" si="270"/>
        <v>0</v>
      </c>
      <c r="CD68" s="90"/>
      <c r="CE68" s="89">
        <f t="shared" si="271"/>
        <v>0</v>
      </c>
      <c r="CF68" s="90"/>
      <c r="CG68" s="89">
        <f t="shared" si="272"/>
        <v>0</v>
      </c>
      <c r="CH68" s="90"/>
      <c r="CI68" s="90">
        <f t="shared" si="273"/>
        <v>0</v>
      </c>
      <c r="CJ68" s="90"/>
      <c r="CK68" s="89">
        <f t="shared" si="274"/>
        <v>0</v>
      </c>
      <c r="CL68" s="90"/>
      <c r="CM68" s="89">
        <f t="shared" si="275"/>
        <v>0</v>
      </c>
      <c r="CN68" s="90"/>
      <c r="CO68" s="89">
        <f t="shared" si="276"/>
        <v>0</v>
      </c>
      <c r="CP68" s="90"/>
      <c r="CQ68" s="89">
        <f t="shared" si="277"/>
        <v>0</v>
      </c>
      <c r="CR68" s="90">
        <v>13</v>
      </c>
      <c r="CS68" s="89">
        <f t="shared" si="278"/>
        <v>362640.27799999993</v>
      </c>
      <c r="CT68" s="90">
        <v>9</v>
      </c>
      <c r="CU68" s="89">
        <f t="shared" si="279"/>
        <v>251058.65399999995</v>
      </c>
      <c r="CV68" s="90"/>
      <c r="CW68" s="89">
        <f t="shared" si="280"/>
        <v>0</v>
      </c>
      <c r="CX68" s="104">
        <v>0</v>
      </c>
      <c r="CY68" s="89">
        <f t="shared" si="281"/>
        <v>0</v>
      </c>
      <c r="CZ68" s="90"/>
      <c r="DA68" s="89">
        <f t="shared" si="282"/>
        <v>0</v>
      </c>
      <c r="DB68" s="90"/>
      <c r="DC68" s="95">
        <f t="shared" si="283"/>
        <v>0</v>
      </c>
      <c r="DD68" s="90"/>
      <c r="DE68" s="89">
        <f t="shared" si="284"/>
        <v>0</v>
      </c>
      <c r="DF68" s="105"/>
      <c r="DG68" s="89">
        <f t="shared" si="285"/>
        <v>0</v>
      </c>
      <c r="DH68" s="90">
        <v>8</v>
      </c>
      <c r="DI68" s="89">
        <f t="shared" si="286"/>
        <v>267795.89759999997</v>
      </c>
      <c r="DJ68" s="90"/>
      <c r="DK68" s="89">
        <f t="shared" si="287"/>
        <v>0</v>
      </c>
      <c r="DL68" s="90">
        <v>8</v>
      </c>
      <c r="DM68" s="89">
        <f t="shared" si="288"/>
        <v>435041.37599999999</v>
      </c>
      <c r="DN68" s="112">
        <f t="shared" si="289"/>
        <v>560</v>
      </c>
      <c r="DO68" s="97">
        <f t="shared" si="289"/>
        <v>16380549.169599999</v>
      </c>
    </row>
    <row r="69" spans="1:119" ht="15.75" customHeight="1" x14ac:dyDescent="0.25">
      <c r="A69" s="100"/>
      <c r="B69" s="101">
        <v>48</v>
      </c>
      <c r="C69" s="82" t="s">
        <v>196</v>
      </c>
      <c r="D69" s="83">
        <v>22900</v>
      </c>
      <c r="E69" s="102">
        <v>0.97</v>
      </c>
      <c r="F69" s="102"/>
      <c r="G69" s="85">
        <v>1</v>
      </c>
      <c r="H69" s="86"/>
      <c r="I69" s="86"/>
      <c r="J69" s="83">
        <v>1.4</v>
      </c>
      <c r="K69" s="83">
        <v>1.68</v>
      </c>
      <c r="L69" s="83">
        <v>2.23</v>
      </c>
      <c r="M69" s="87">
        <v>2.57</v>
      </c>
      <c r="N69" s="90"/>
      <c r="O69" s="89">
        <f t="shared" si="55"/>
        <v>0</v>
      </c>
      <c r="P69" s="90"/>
      <c r="Q69" s="90">
        <f t="shared" si="238"/>
        <v>0</v>
      </c>
      <c r="R69" s="90">
        <v>20</v>
      </c>
      <c r="S69" s="89">
        <f t="shared" si="239"/>
        <v>684160.4</v>
      </c>
      <c r="T69" s="90"/>
      <c r="U69" s="89">
        <f t="shared" si="240"/>
        <v>0</v>
      </c>
      <c r="V69" s="90"/>
      <c r="W69" s="89">
        <f t="shared" si="241"/>
        <v>0</v>
      </c>
      <c r="X69" s="90"/>
      <c r="Y69" s="89">
        <f t="shared" si="242"/>
        <v>0</v>
      </c>
      <c r="Z69" s="90"/>
      <c r="AA69" s="89">
        <f t="shared" si="243"/>
        <v>0</v>
      </c>
      <c r="AB69" s="90"/>
      <c r="AC69" s="89">
        <f t="shared" si="244"/>
        <v>0</v>
      </c>
      <c r="AD69" s="90"/>
      <c r="AE69" s="89">
        <f t="shared" si="245"/>
        <v>0</v>
      </c>
      <c r="AF69" s="90"/>
      <c r="AG69" s="89">
        <f t="shared" si="246"/>
        <v>0</v>
      </c>
      <c r="AH69" s="92"/>
      <c r="AI69" s="89">
        <f t="shared" si="247"/>
        <v>0</v>
      </c>
      <c r="AJ69" s="90"/>
      <c r="AK69" s="89">
        <f t="shared" si="248"/>
        <v>0</v>
      </c>
      <c r="AL69" s="104">
        <v>0</v>
      </c>
      <c r="AM69" s="89">
        <f t="shared" si="249"/>
        <v>0</v>
      </c>
      <c r="AN69" s="90"/>
      <c r="AO69" s="89">
        <f t="shared" si="250"/>
        <v>0</v>
      </c>
      <c r="AP69" s="90"/>
      <c r="AQ69" s="89">
        <f t="shared" si="251"/>
        <v>0</v>
      </c>
      <c r="AR69" s="90"/>
      <c r="AS69" s="90">
        <f t="shared" si="252"/>
        <v>0</v>
      </c>
      <c r="AT69" s="90"/>
      <c r="AU69" s="90">
        <f t="shared" si="253"/>
        <v>0</v>
      </c>
      <c r="AV69" s="90"/>
      <c r="AW69" s="89">
        <f t="shared" si="254"/>
        <v>0</v>
      </c>
      <c r="AX69" s="90"/>
      <c r="AY69" s="89">
        <f t="shared" si="255"/>
        <v>0</v>
      </c>
      <c r="AZ69" s="90"/>
      <c r="BA69" s="89">
        <f t="shared" si="256"/>
        <v>0</v>
      </c>
      <c r="BB69" s="90"/>
      <c r="BC69" s="89">
        <f t="shared" si="257"/>
        <v>0</v>
      </c>
      <c r="BD69" s="90"/>
      <c r="BE69" s="89">
        <f t="shared" si="258"/>
        <v>0</v>
      </c>
      <c r="BF69" s="90"/>
      <c r="BG69" s="89">
        <f t="shared" si="259"/>
        <v>0</v>
      </c>
      <c r="BH69" s="90"/>
      <c r="BI69" s="89">
        <f t="shared" si="260"/>
        <v>0</v>
      </c>
      <c r="BJ69" s="90"/>
      <c r="BK69" s="89">
        <f t="shared" si="261"/>
        <v>0</v>
      </c>
      <c r="BL69" s="90"/>
      <c r="BM69" s="89">
        <f t="shared" si="262"/>
        <v>0</v>
      </c>
      <c r="BN69" s="90"/>
      <c r="BO69" s="89">
        <f t="shared" si="263"/>
        <v>0</v>
      </c>
      <c r="BP69" s="90"/>
      <c r="BQ69" s="89">
        <f t="shared" si="264"/>
        <v>0</v>
      </c>
      <c r="BR69" s="90"/>
      <c r="BS69" s="89">
        <f t="shared" si="265"/>
        <v>0</v>
      </c>
      <c r="BT69" s="90"/>
      <c r="BU69" s="89">
        <f t="shared" si="266"/>
        <v>0</v>
      </c>
      <c r="BV69" s="90"/>
      <c r="BW69" s="89">
        <f t="shared" si="267"/>
        <v>0</v>
      </c>
      <c r="BX69" s="90"/>
      <c r="BY69" s="89">
        <f t="shared" si="268"/>
        <v>0</v>
      </c>
      <c r="BZ69" s="90"/>
      <c r="CA69" s="89">
        <f t="shared" si="269"/>
        <v>0</v>
      </c>
      <c r="CB69" s="90"/>
      <c r="CC69" s="89">
        <f t="shared" si="270"/>
        <v>0</v>
      </c>
      <c r="CD69" s="90"/>
      <c r="CE69" s="89">
        <f t="shared" si="271"/>
        <v>0</v>
      </c>
      <c r="CF69" s="90"/>
      <c r="CG69" s="89">
        <f t="shared" si="272"/>
        <v>0</v>
      </c>
      <c r="CH69" s="90"/>
      <c r="CI69" s="90">
        <f t="shared" si="273"/>
        <v>0</v>
      </c>
      <c r="CJ69" s="90"/>
      <c r="CK69" s="89">
        <f t="shared" si="274"/>
        <v>0</v>
      </c>
      <c r="CL69" s="90"/>
      <c r="CM69" s="89">
        <f t="shared" si="275"/>
        <v>0</v>
      </c>
      <c r="CN69" s="90"/>
      <c r="CO69" s="89">
        <f t="shared" si="276"/>
        <v>0</v>
      </c>
      <c r="CP69" s="90"/>
      <c r="CQ69" s="89">
        <f t="shared" si="277"/>
        <v>0</v>
      </c>
      <c r="CR69" s="90"/>
      <c r="CS69" s="89">
        <f t="shared" si="278"/>
        <v>0</v>
      </c>
      <c r="CT69" s="90"/>
      <c r="CU69" s="89">
        <f t="shared" si="279"/>
        <v>0</v>
      </c>
      <c r="CV69" s="90"/>
      <c r="CW69" s="89">
        <f t="shared" si="280"/>
        <v>0</v>
      </c>
      <c r="CX69" s="104">
        <v>0</v>
      </c>
      <c r="CY69" s="89">
        <f t="shared" si="281"/>
        <v>0</v>
      </c>
      <c r="CZ69" s="90"/>
      <c r="DA69" s="89">
        <f t="shared" si="282"/>
        <v>0</v>
      </c>
      <c r="DB69" s="90"/>
      <c r="DC69" s="95">
        <f t="shared" si="283"/>
        <v>0</v>
      </c>
      <c r="DD69" s="90"/>
      <c r="DE69" s="89">
        <f t="shared" si="284"/>
        <v>0</v>
      </c>
      <c r="DF69" s="105"/>
      <c r="DG69" s="89">
        <f t="shared" si="285"/>
        <v>0</v>
      </c>
      <c r="DH69" s="90"/>
      <c r="DI69" s="89">
        <f t="shared" si="286"/>
        <v>0</v>
      </c>
      <c r="DJ69" s="90"/>
      <c r="DK69" s="89">
        <f t="shared" si="287"/>
        <v>0</v>
      </c>
      <c r="DL69" s="90"/>
      <c r="DM69" s="89">
        <f t="shared" si="288"/>
        <v>0</v>
      </c>
      <c r="DN69" s="112">
        <f t="shared" si="289"/>
        <v>20</v>
      </c>
      <c r="DO69" s="97">
        <f t="shared" si="289"/>
        <v>684160.4</v>
      </c>
    </row>
    <row r="70" spans="1:119" ht="36" customHeight="1" x14ac:dyDescent="0.25">
      <c r="A70" s="100"/>
      <c r="B70" s="101">
        <v>49</v>
      </c>
      <c r="C70" s="82" t="s">
        <v>197</v>
      </c>
      <c r="D70" s="83">
        <v>22900</v>
      </c>
      <c r="E70" s="102">
        <v>0.88</v>
      </c>
      <c r="F70" s="102"/>
      <c r="G70" s="85">
        <v>1</v>
      </c>
      <c r="H70" s="86"/>
      <c r="I70" s="86"/>
      <c r="J70" s="83">
        <v>1.4</v>
      </c>
      <c r="K70" s="83">
        <v>1.68</v>
      </c>
      <c r="L70" s="83">
        <v>2.23</v>
      </c>
      <c r="M70" s="87">
        <v>2.57</v>
      </c>
      <c r="N70" s="90"/>
      <c r="O70" s="89">
        <f t="shared" si="55"/>
        <v>0</v>
      </c>
      <c r="P70" s="90"/>
      <c r="Q70" s="90">
        <f t="shared" si="238"/>
        <v>0</v>
      </c>
      <c r="R70" s="90">
        <v>191</v>
      </c>
      <c r="S70" s="89">
        <f t="shared" si="239"/>
        <v>5927509.2800000003</v>
      </c>
      <c r="T70" s="90"/>
      <c r="U70" s="89">
        <f t="shared" si="240"/>
        <v>0</v>
      </c>
      <c r="V70" s="90"/>
      <c r="W70" s="89">
        <f t="shared" si="241"/>
        <v>0</v>
      </c>
      <c r="X70" s="90"/>
      <c r="Y70" s="89">
        <f t="shared" si="242"/>
        <v>0</v>
      </c>
      <c r="Z70" s="90"/>
      <c r="AA70" s="89">
        <f t="shared" si="243"/>
        <v>0</v>
      </c>
      <c r="AB70" s="90"/>
      <c r="AC70" s="89">
        <f t="shared" si="244"/>
        <v>0</v>
      </c>
      <c r="AD70" s="90"/>
      <c r="AE70" s="89">
        <f t="shared" si="245"/>
        <v>0</v>
      </c>
      <c r="AF70" s="90"/>
      <c r="AG70" s="89">
        <f t="shared" si="246"/>
        <v>0</v>
      </c>
      <c r="AH70" s="92"/>
      <c r="AI70" s="89">
        <f t="shared" si="247"/>
        <v>0</v>
      </c>
      <c r="AJ70" s="90"/>
      <c r="AK70" s="89">
        <f t="shared" si="248"/>
        <v>0</v>
      </c>
      <c r="AL70" s="104">
        <v>0</v>
      </c>
      <c r="AM70" s="89">
        <f t="shared" si="249"/>
        <v>0</v>
      </c>
      <c r="AN70" s="90"/>
      <c r="AO70" s="89">
        <f t="shared" si="250"/>
        <v>0</v>
      </c>
      <c r="AP70" s="110"/>
      <c r="AQ70" s="89">
        <f t="shared" si="251"/>
        <v>0</v>
      </c>
      <c r="AR70" s="90"/>
      <c r="AS70" s="90">
        <f t="shared" si="252"/>
        <v>0</v>
      </c>
      <c r="AT70" s="90"/>
      <c r="AU70" s="90">
        <f t="shared" si="253"/>
        <v>0</v>
      </c>
      <c r="AV70" s="90"/>
      <c r="AW70" s="89">
        <f t="shared" si="254"/>
        <v>0</v>
      </c>
      <c r="AX70" s="90"/>
      <c r="AY70" s="89">
        <f t="shared" si="255"/>
        <v>0</v>
      </c>
      <c r="AZ70" s="90"/>
      <c r="BA70" s="89">
        <f t="shared" si="256"/>
        <v>0</v>
      </c>
      <c r="BB70" s="90"/>
      <c r="BC70" s="89">
        <f t="shared" si="257"/>
        <v>0</v>
      </c>
      <c r="BD70" s="90"/>
      <c r="BE70" s="89">
        <f t="shared" si="258"/>
        <v>0</v>
      </c>
      <c r="BF70" s="90"/>
      <c r="BG70" s="89">
        <f t="shared" si="259"/>
        <v>0</v>
      </c>
      <c r="BH70" s="90">
        <v>148</v>
      </c>
      <c r="BI70" s="89">
        <f t="shared" si="260"/>
        <v>5010593.28</v>
      </c>
      <c r="BJ70" s="90"/>
      <c r="BK70" s="89">
        <f t="shared" si="261"/>
        <v>0</v>
      </c>
      <c r="BL70" s="90"/>
      <c r="BM70" s="89">
        <f t="shared" si="262"/>
        <v>0</v>
      </c>
      <c r="BN70" s="90">
        <v>35</v>
      </c>
      <c r="BO70" s="89">
        <f t="shared" si="263"/>
        <v>1303431.3599999999</v>
      </c>
      <c r="BP70" s="90">
        <v>3</v>
      </c>
      <c r="BQ70" s="89">
        <f t="shared" si="264"/>
        <v>101566.08</v>
      </c>
      <c r="BR70" s="90">
        <v>1</v>
      </c>
      <c r="BS70" s="89">
        <f t="shared" si="265"/>
        <v>42319.199999999997</v>
      </c>
      <c r="BT70" s="90"/>
      <c r="BU70" s="89">
        <f t="shared" si="266"/>
        <v>0</v>
      </c>
      <c r="BV70" s="90">
        <v>9</v>
      </c>
      <c r="BW70" s="89">
        <f t="shared" si="267"/>
        <v>380872.8</v>
      </c>
      <c r="BX70" s="90">
        <v>3</v>
      </c>
      <c r="BY70" s="89">
        <f t="shared" si="268"/>
        <v>101566.08</v>
      </c>
      <c r="BZ70" s="90"/>
      <c r="CA70" s="89">
        <f t="shared" si="269"/>
        <v>0</v>
      </c>
      <c r="CB70" s="90"/>
      <c r="CC70" s="89">
        <f t="shared" si="270"/>
        <v>0</v>
      </c>
      <c r="CD70" s="90"/>
      <c r="CE70" s="89">
        <f t="shared" si="271"/>
        <v>0</v>
      </c>
      <c r="CF70" s="90"/>
      <c r="CG70" s="89">
        <f t="shared" si="272"/>
        <v>0</v>
      </c>
      <c r="CH70" s="90"/>
      <c r="CI70" s="90">
        <f t="shared" si="273"/>
        <v>0</v>
      </c>
      <c r="CJ70" s="90"/>
      <c r="CK70" s="89">
        <f t="shared" si="274"/>
        <v>0</v>
      </c>
      <c r="CL70" s="90"/>
      <c r="CM70" s="89">
        <f t="shared" si="275"/>
        <v>0</v>
      </c>
      <c r="CN70" s="90"/>
      <c r="CO70" s="89">
        <f t="shared" si="276"/>
        <v>0</v>
      </c>
      <c r="CP70" s="90"/>
      <c r="CQ70" s="89">
        <f t="shared" si="277"/>
        <v>0</v>
      </c>
      <c r="CR70" s="90"/>
      <c r="CS70" s="89">
        <f t="shared" si="278"/>
        <v>0</v>
      </c>
      <c r="CT70" s="90">
        <v>4</v>
      </c>
      <c r="CU70" s="89">
        <f t="shared" si="279"/>
        <v>127521.85599999999</v>
      </c>
      <c r="CV70" s="90"/>
      <c r="CW70" s="89">
        <f t="shared" si="280"/>
        <v>0</v>
      </c>
      <c r="CX70" s="104">
        <v>0</v>
      </c>
      <c r="CY70" s="89">
        <f t="shared" si="281"/>
        <v>0</v>
      </c>
      <c r="CZ70" s="90"/>
      <c r="DA70" s="89">
        <f t="shared" si="282"/>
        <v>0</v>
      </c>
      <c r="DB70" s="90"/>
      <c r="DC70" s="95">
        <f t="shared" si="283"/>
        <v>0</v>
      </c>
      <c r="DD70" s="90"/>
      <c r="DE70" s="89">
        <f t="shared" si="284"/>
        <v>0</v>
      </c>
      <c r="DF70" s="105"/>
      <c r="DG70" s="89">
        <f t="shared" si="285"/>
        <v>0</v>
      </c>
      <c r="DH70" s="90">
        <v>3</v>
      </c>
      <c r="DI70" s="89">
        <f t="shared" si="286"/>
        <v>114769.67039999999</v>
      </c>
      <c r="DJ70" s="90"/>
      <c r="DK70" s="89">
        <f t="shared" si="287"/>
        <v>0</v>
      </c>
      <c r="DL70" s="90"/>
      <c r="DM70" s="89">
        <f t="shared" si="288"/>
        <v>0</v>
      </c>
      <c r="DN70" s="112">
        <f t="shared" si="289"/>
        <v>397</v>
      </c>
      <c r="DO70" s="97">
        <f t="shared" si="289"/>
        <v>13110149.6064</v>
      </c>
    </row>
    <row r="71" spans="1:119" ht="36" customHeight="1" x14ac:dyDescent="0.25">
      <c r="A71" s="100"/>
      <c r="B71" s="101">
        <v>50</v>
      </c>
      <c r="C71" s="82" t="s">
        <v>198</v>
      </c>
      <c r="D71" s="83">
        <v>22900</v>
      </c>
      <c r="E71" s="102">
        <v>1.05</v>
      </c>
      <c r="F71" s="102"/>
      <c r="G71" s="85">
        <v>1</v>
      </c>
      <c r="H71" s="86"/>
      <c r="I71" s="86"/>
      <c r="J71" s="83">
        <v>1.4</v>
      </c>
      <c r="K71" s="83">
        <v>1.68</v>
      </c>
      <c r="L71" s="83">
        <v>2.23</v>
      </c>
      <c r="M71" s="87">
        <v>2.57</v>
      </c>
      <c r="N71" s="90"/>
      <c r="O71" s="89">
        <f t="shared" si="55"/>
        <v>0</v>
      </c>
      <c r="P71" s="90"/>
      <c r="Q71" s="90">
        <f t="shared" si="238"/>
        <v>0</v>
      </c>
      <c r="R71" s="90">
        <v>9</v>
      </c>
      <c r="S71" s="89">
        <f t="shared" si="239"/>
        <v>333263.7</v>
      </c>
      <c r="T71" s="90">
        <v>1</v>
      </c>
      <c r="U71" s="89">
        <f t="shared" si="240"/>
        <v>37730.612500000003</v>
      </c>
      <c r="V71" s="90"/>
      <c r="W71" s="89">
        <f t="shared" si="241"/>
        <v>0</v>
      </c>
      <c r="X71" s="90"/>
      <c r="Y71" s="89">
        <f t="shared" si="242"/>
        <v>0</v>
      </c>
      <c r="Z71" s="90"/>
      <c r="AA71" s="89">
        <f t="shared" si="243"/>
        <v>0</v>
      </c>
      <c r="AB71" s="90"/>
      <c r="AC71" s="89">
        <f t="shared" si="244"/>
        <v>0</v>
      </c>
      <c r="AD71" s="90"/>
      <c r="AE71" s="89">
        <f t="shared" si="245"/>
        <v>0</v>
      </c>
      <c r="AF71" s="90"/>
      <c r="AG71" s="89">
        <f t="shared" si="246"/>
        <v>0</v>
      </c>
      <c r="AH71" s="92"/>
      <c r="AI71" s="89">
        <f t="shared" si="247"/>
        <v>0</v>
      </c>
      <c r="AJ71" s="90"/>
      <c r="AK71" s="89">
        <f t="shared" si="248"/>
        <v>0</v>
      </c>
      <c r="AL71" s="104">
        <v>0</v>
      </c>
      <c r="AM71" s="89">
        <f t="shared" si="249"/>
        <v>0</v>
      </c>
      <c r="AN71" s="90"/>
      <c r="AO71" s="89">
        <f t="shared" si="250"/>
        <v>0</v>
      </c>
      <c r="AP71" s="90"/>
      <c r="AQ71" s="89">
        <f t="shared" si="251"/>
        <v>0</v>
      </c>
      <c r="AR71" s="90"/>
      <c r="AS71" s="90">
        <f t="shared" si="252"/>
        <v>0</v>
      </c>
      <c r="AT71" s="90"/>
      <c r="AU71" s="90">
        <f t="shared" si="253"/>
        <v>0</v>
      </c>
      <c r="AV71" s="90"/>
      <c r="AW71" s="89">
        <f t="shared" si="254"/>
        <v>0</v>
      </c>
      <c r="AX71" s="90"/>
      <c r="AY71" s="89">
        <f t="shared" si="255"/>
        <v>0</v>
      </c>
      <c r="AZ71" s="90"/>
      <c r="BA71" s="89">
        <f t="shared" si="256"/>
        <v>0</v>
      </c>
      <c r="BB71" s="90"/>
      <c r="BC71" s="89">
        <f t="shared" si="257"/>
        <v>0</v>
      </c>
      <c r="BD71" s="90"/>
      <c r="BE71" s="89">
        <f t="shared" si="258"/>
        <v>0</v>
      </c>
      <c r="BF71" s="90"/>
      <c r="BG71" s="89">
        <f t="shared" si="259"/>
        <v>0</v>
      </c>
      <c r="BH71" s="90"/>
      <c r="BI71" s="89">
        <f t="shared" si="260"/>
        <v>0</v>
      </c>
      <c r="BJ71" s="90"/>
      <c r="BK71" s="89">
        <f t="shared" si="261"/>
        <v>0</v>
      </c>
      <c r="BL71" s="90"/>
      <c r="BM71" s="89">
        <f t="shared" si="262"/>
        <v>0</v>
      </c>
      <c r="BN71" s="90"/>
      <c r="BO71" s="89">
        <f t="shared" si="263"/>
        <v>0</v>
      </c>
      <c r="BP71" s="90"/>
      <c r="BQ71" s="89">
        <f t="shared" si="264"/>
        <v>0</v>
      </c>
      <c r="BR71" s="90"/>
      <c r="BS71" s="89">
        <f t="shared" si="265"/>
        <v>0</v>
      </c>
      <c r="BT71" s="90"/>
      <c r="BU71" s="89">
        <f t="shared" si="266"/>
        <v>0</v>
      </c>
      <c r="BV71" s="90"/>
      <c r="BW71" s="89">
        <f t="shared" si="267"/>
        <v>0</v>
      </c>
      <c r="BX71" s="90"/>
      <c r="BY71" s="89">
        <f t="shared" si="268"/>
        <v>0</v>
      </c>
      <c r="BZ71" s="90"/>
      <c r="CA71" s="89">
        <f t="shared" si="269"/>
        <v>0</v>
      </c>
      <c r="CB71" s="90"/>
      <c r="CC71" s="89">
        <f t="shared" si="270"/>
        <v>0</v>
      </c>
      <c r="CD71" s="90"/>
      <c r="CE71" s="89">
        <f t="shared" si="271"/>
        <v>0</v>
      </c>
      <c r="CF71" s="90"/>
      <c r="CG71" s="89">
        <f t="shared" si="272"/>
        <v>0</v>
      </c>
      <c r="CH71" s="90"/>
      <c r="CI71" s="90">
        <f t="shared" si="273"/>
        <v>0</v>
      </c>
      <c r="CJ71" s="90"/>
      <c r="CK71" s="89">
        <f t="shared" si="274"/>
        <v>0</v>
      </c>
      <c r="CL71" s="90"/>
      <c r="CM71" s="89">
        <f t="shared" si="275"/>
        <v>0</v>
      </c>
      <c r="CN71" s="90"/>
      <c r="CO71" s="89">
        <f t="shared" si="276"/>
        <v>0</v>
      </c>
      <c r="CP71" s="90"/>
      <c r="CQ71" s="89">
        <f t="shared" si="277"/>
        <v>0</v>
      </c>
      <c r="CR71" s="90"/>
      <c r="CS71" s="89">
        <f t="shared" si="278"/>
        <v>0</v>
      </c>
      <c r="CT71" s="90"/>
      <c r="CU71" s="89">
        <f t="shared" si="279"/>
        <v>0</v>
      </c>
      <c r="CV71" s="90"/>
      <c r="CW71" s="89">
        <f t="shared" si="280"/>
        <v>0</v>
      </c>
      <c r="CX71" s="104">
        <v>0</v>
      </c>
      <c r="CY71" s="89">
        <f t="shared" si="281"/>
        <v>0</v>
      </c>
      <c r="CZ71" s="90"/>
      <c r="DA71" s="89">
        <f t="shared" si="282"/>
        <v>0</v>
      </c>
      <c r="DB71" s="90"/>
      <c r="DC71" s="95">
        <f t="shared" si="283"/>
        <v>0</v>
      </c>
      <c r="DD71" s="90"/>
      <c r="DE71" s="89">
        <f t="shared" si="284"/>
        <v>0</v>
      </c>
      <c r="DF71" s="105"/>
      <c r="DG71" s="89">
        <f t="shared" si="285"/>
        <v>0</v>
      </c>
      <c r="DH71" s="90"/>
      <c r="DI71" s="89">
        <f t="shared" si="286"/>
        <v>0</v>
      </c>
      <c r="DJ71" s="90"/>
      <c r="DK71" s="89">
        <f t="shared" si="287"/>
        <v>0</v>
      </c>
      <c r="DL71" s="90"/>
      <c r="DM71" s="89">
        <f t="shared" si="288"/>
        <v>0</v>
      </c>
      <c r="DN71" s="112">
        <f t="shared" si="289"/>
        <v>10</v>
      </c>
      <c r="DO71" s="97">
        <f t="shared" si="289"/>
        <v>370994.3125</v>
      </c>
    </row>
    <row r="72" spans="1:119" ht="22.5" customHeight="1" x14ac:dyDescent="0.25">
      <c r="A72" s="100"/>
      <c r="B72" s="101">
        <v>51</v>
      </c>
      <c r="C72" s="82" t="s">
        <v>199</v>
      </c>
      <c r="D72" s="83">
        <v>22900</v>
      </c>
      <c r="E72" s="102">
        <v>1.25</v>
      </c>
      <c r="F72" s="102"/>
      <c r="G72" s="85">
        <v>1</v>
      </c>
      <c r="H72" s="86"/>
      <c r="I72" s="86"/>
      <c r="J72" s="83">
        <v>1.4</v>
      </c>
      <c r="K72" s="83">
        <v>1.68</v>
      </c>
      <c r="L72" s="83">
        <v>2.23</v>
      </c>
      <c r="M72" s="87">
        <v>2.57</v>
      </c>
      <c r="N72" s="90"/>
      <c r="O72" s="89">
        <f t="shared" si="55"/>
        <v>0</v>
      </c>
      <c r="P72" s="90"/>
      <c r="Q72" s="90">
        <f t="shared" si="238"/>
        <v>0</v>
      </c>
      <c r="R72" s="90">
        <v>12</v>
      </c>
      <c r="S72" s="89">
        <f t="shared" si="239"/>
        <v>528990</v>
      </c>
      <c r="T72" s="90">
        <v>1</v>
      </c>
      <c r="U72" s="89">
        <f t="shared" si="240"/>
        <v>44917.395833333328</v>
      </c>
      <c r="V72" s="90"/>
      <c r="W72" s="89">
        <f t="shared" si="241"/>
        <v>0</v>
      </c>
      <c r="X72" s="90"/>
      <c r="Y72" s="89">
        <f t="shared" si="242"/>
        <v>0</v>
      </c>
      <c r="Z72" s="90"/>
      <c r="AA72" s="89">
        <f t="shared" si="243"/>
        <v>0</v>
      </c>
      <c r="AB72" s="90"/>
      <c r="AC72" s="89">
        <f t="shared" si="244"/>
        <v>0</v>
      </c>
      <c r="AD72" s="90"/>
      <c r="AE72" s="89">
        <f t="shared" si="245"/>
        <v>0</v>
      </c>
      <c r="AF72" s="90"/>
      <c r="AG72" s="89">
        <f t="shared" si="246"/>
        <v>0</v>
      </c>
      <c r="AH72" s="92"/>
      <c r="AI72" s="89">
        <f t="shared" si="247"/>
        <v>0</v>
      </c>
      <c r="AJ72" s="90"/>
      <c r="AK72" s="89">
        <f t="shared" si="248"/>
        <v>0</v>
      </c>
      <c r="AL72" s="104">
        <v>0</v>
      </c>
      <c r="AM72" s="89">
        <f t="shared" si="249"/>
        <v>0</v>
      </c>
      <c r="AN72" s="90"/>
      <c r="AO72" s="89">
        <f t="shared" si="250"/>
        <v>0</v>
      </c>
      <c r="AP72" s="90"/>
      <c r="AQ72" s="89">
        <f t="shared" si="251"/>
        <v>0</v>
      </c>
      <c r="AR72" s="90"/>
      <c r="AS72" s="90">
        <f t="shared" si="252"/>
        <v>0</v>
      </c>
      <c r="AT72" s="90"/>
      <c r="AU72" s="90">
        <f t="shared" si="253"/>
        <v>0</v>
      </c>
      <c r="AV72" s="90"/>
      <c r="AW72" s="89">
        <f t="shared" si="254"/>
        <v>0</v>
      </c>
      <c r="AX72" s="90"/>
      <c r="AY72" s="89">
        <f t="shared" si="255"/>
        <v>0</v>
      </c>
      <c r="AZ72" s="90"/>
      <c r="BA72" s="89">
        <f t="shared" si="256"/>
        <v>0</v>
      </c>
      <c r="BB72" s="90"/>
      <c r="BC72" s="89">
        <f t="shared" si="257"/>
        <v>0</v>
      </c>
      <c r="BD72" s="90"/>
      <c r="BE72" s="89">
        <f t="shared" si="258"/>
        <v>0</v>
      </c>
      <c r="BF72" s="90"/>
      <c r="BG72" s="89">
        <f t="shared" si="259"/>
        <v>0</v>
      </c>
      <c r="BH72" s="90"/>
      <c r="BI72" s="89">
        <f t="shared" si="260"/>
        <v>0</v>
      </c>
      <c r="BJ72" s="90"/>
      <c r="BK72" s="89">
        <f t="shared" si="261"/>
        <v>0</v>
      </c>
      <c r="BL72" s="90"/>
      <c r="BM72" s="89">
        <f t="shared" si="262"/>
        <v>0</v>
      </c>
      <c r="BN72" s="90"/>
      <c r="BO72" s="89">
        <f t="shared" si="263"/>
        <v>0</v>
      </c>
      <c r="BP72" s="90"/>
      <c r="BQ72" s="89">
        <f t="shared" si="264"/>
        <v>0</v>
      </c>
      <c r="BR72" s="90"/>
      <c r="BS72" s="89">
        <f t="shared" si="265"/>
        <v>0</v>
      </c>
      <c r="BT72" s="90"/>
      <c r="BU72" s="89">
        <f t="shared" si="266"/>
        <v>0</v>
      </c>
      <c r="BV72" s="90"/>
      <c r="BW72" s="89">
        <f t="shared" si="267"/>
        <v>0</v>
      </c>
      <c r="BX72" s="90"/>
      <c r="BY72" s="89">
        <f t="shared" si="268"/>
        <v>0</v>
      </c>
      <c r="BZ72" s="90"/>
      <c r="CA72" s="89">
        <f t="shared" si="269"/>
        <v>0</v>
      </c>
      <c r="CB72" s="90"/>
      <c r="CC72" s="89">
        <f t="shared" si="270"/>
        <v>0</v>
      </c>
      <c r="CD72" s="90"/>
      <c r="CE72" s="89">
        <f t="shared" si="271"/>
        <v>0</v>
      </c>
      <c r="CF72" s="90"/>
      <c r="CG72" s="89">
        <f t="shared" si="272"/>
        <v>0</v>
      </c>
      <c r="CH72" s="90"/>
      <c r="CI72" s="90">
        <f t="shared" si="273"/>
        <v>0</v>
      </c>
      <c r="CJ72" s="90"/>
      <c r="CK72" s="89">
        <f t="shared" si="274"/>
        <v>0</v>
      </c>
      <c r="CL72" s="90"/>
      <c r="CM72" s="89">
        <f t="shared" si="275"/>
        <v>0</v>
      </c>
      <c r="CN72" s="90"/>
      <c r="CO72" s="89">
        <f t="shared" si="276"/>
        <v>0</v>
      </c>
      <c r="CP72" s="90"/>
      <c r="CQ72" s="89">
        <f t="shared" si="277"/>
        <v>0</v>
      </c>
      <c r="CR72" s="90"/>
      <c r="CS72" s="89">
        <f t="shared" si="278"/>
        <v>0</v>
      </c>
      <c r="CT72" s="90"/>
      <c r="CU72" s="89">
        <f t="shared" si="279"/>
        <v>0</v>
      </c>
      <c r="CV72" s="90"/>
      <c r="CW72" s="89">
        <f t="shared" si="280"/>
        <v>0</v>
      </c>
      <c r="CX72" s="104">
        <v>0</v>
      </c>
      <c r="CY72" s="89">
        <f t="shared" si="281"/>
        <v>0</v>
      </c>
      <c r="CZ72" s="90"/>
      <c r="DA72" s="89">
        <f t="shared" si="282"/>
        <v>0</v>
      </c>
      <c r="DB72" s="90"/>
      <c r="DC72" s="95">
        <f t="shared" si="283"/>
        <v>0</v>
      </c>
      <c r="DD72" s="90"/>
      <c r="DE72" s="89">
        <f t="shared" si="284"/>
        <v>0</v>
      </c>
      <c r="DF72" s="105"/>
      <c r="DG72" s="89">
        <f t="shared" si="285"/>
        <v>0</v>
      </c>
      <c r="DH72" s="90"/>
      <c r="DI72" s="89">
        <f t="shared" si="286"/>
        <v>0</v>
      </c>
      <c r="DJ72" s="90"/>
      <c r="DK72" s="89">
        <f t="shared" si="287"/>
        <v>0</v>
      </c>
      <c r="DL72" s="90"/>
      <c r="DM72" s="89">
        <f t="shared" si="288"/>
        <v>0</v>
      </c>
      <c r="DN72" s="112">
        <f t="shared" si="289"/>
        <v>13</v>
      </c>
      <c r="DO72" s="97">
        <f t="shared" si="289"/>
        <v>573907.39583333337</v>
      </c>
    </row>
    <row r="73" spans="1:119" ht="15.75" customHeight="1" x14ac:dyDescent="0.25">
      <c r="A73" s="100">
        <v>11</v>
      </c>
      <c r="B73" s="179"/>
      <c r="C73" s="178" t="s">
        <v>200</v>
      </c>
      <c r="D73" s="83">
        <v>22900</v>
      </c>
      <c r="E73" s="180">
        <v>1.48</v>
      </c>
      <c r="F73" s="180"/>
      <c r="G73" s="85">
        <v>1</v>
      </c>
      <c r="H73" s="86"/>
      <c r="I73" s="86"/>
      <c r="J73" s="83">
        <v>1.4</v>
      </c>
      <c r="K73" s="83">
        <v>1.68</v>
      </c>
      <c r="L73" s="83">
        <v>2.23</v>
      </c>
      <c r="M73" s="87">
        <v>2.57</v>
      </c>
      <c r="N73" s="110">
        <f>SUM(N74:N77)</f>
        <v>0</v>
      </c>
      <c r="O73" s="110">
        <f t="shared" ref="O73:BZ73" si="290">SUM(O74:O77)</f>
        <v>0</v>
      </c>
      <c r="P73" s="110">
        <f t="shared" si="290"/>
        <v>0</v>
      </c>
      <c r="Q73" s="110">
        <f t="shared" si="290"/>
        <v>0</v>
      </c>
      <c r="R73" s="110">
        <f t="shared" si="290"/>
        <v>428</v>
      </c>
      <c r="S73" s="110">
        <f t="shared" si="290"/>
        <v>24304974.539999999</v>
      </c>
      <c r="T73" s="110">
        <f t="shared" si="290"/>
        <v>1</v>
      </c>
      <c r="U73" s="110">
        <f t="shared" si="290"/>
        <v>49588.804999999993</v>
      </c>
      <c r="V73" s="110">
        <f t="shared" si="290"/>
        <v>0</v>
      </c>
      <c r="W73" s="110">
        <f t="shared" si="290"/>
        <v>0</v>
      </c>
      <c r="X73" s="110">
        <f t="shared" si="290"/>
        <v>0</v>
      </c>
      <c r="Y73" s="110">
        <f t="shared" si="290"/>
        <v>0</v>
      </c>
      <c r="Z73" s="110">
        <f t="shared" si="290"/>
        <v>0</v>
      </c>
      <c r="AA73" s="110">
        <f t="shared" si="290"/>
        <v>0</v>
      </c>
      <c r="AB73" s="110">
        <f t="shared" si="290"/>
        <v>0</v>
      </c>
      <c r="AC73" s="110">
        <f t="shared" si="290"/>
        <v>0</v>
      </c>
      <c r="AD73" s="110">
        <f t="shared" si="290"/>
        <v>0</v>
      </c>
      <c r="AE73" s="110">
        <f t="shared" si="290"/>
        <v>0</v>
      </c>
      <c r="AF73" s="110">
        <f t="shared" si="290"/>
        <v>0</v>
      </c>
      <c r="AG73" s="110">
        <f t="shared" si="290"/>
        <v>0</v>
      </c>
      <c r="AH73" s="110">
        <f t="shared" si="290"/>
        <v>0</v>
      </c>
      <c r="AI73" s="110">
        <f t="shared" si="290"/>
        <v>0</v>
      </c>
      <c r="AJ73" s="110">
        <f t="shared" si="290"/>
        <v>0</v>
      </c>
      <c r="AK73" s="110">
        <f t="shared" si="290"/>
        <v>0</v>
      </c>
      <c r="AL73" s="110">
        <f t="shared" si="290"/>
        <v>0</v>
      </c>
      <c r="AM73" s="110">
        <f t="shared" si="290"/>
        <v>0</v>
      </c>
      <c r="AN73" s="110">
        <f t="shared" si="290"/>
        <v>0</v>
      </c>
      <c r="AO73" s="110">
        <f t="shared" si="290"/>
        <v>0</v>
      </c>
      <c r="AP73" s="110">
        <v>5</v>
      </c>
      <c r="AQ73" s="110">
        <f t="shared" si="290"/>
        <v>221214</v>
      </c>
      <c r="AR73" s="110">
        <f t="shared" si="290"/>
        <v>0</v>
      </c>
      <c r="AS73" s="110">
        <f t="shared" si="290"/>
        <v>0</v>
      </c>
      <c r="AT73" s="110">
        <f t="shared" si="290"/>
        <v>0</v>
      </c>
      <c r="AU73" s="110">
        <f t="shared" si="290"/>
        <v>0</v>
      </c>
      <c r="AV73" s="110">
        <f t="shared" si="290"/>
        <v>0</v>
      </c>
      <c r="AW73" s="110">
        <f t="shared" si="290"/>
        <v>0</v>
      </c>
      <c r="AX73" s="110">
        <f t="shared" si="290"/>
        <v>0</v>
      </c>
      <c r="AY73" s="110">
        <f t="shared" si="290"/>
        <v>0</v>
      </c>
      <c r="AZ73" s="110">
        <f t="shared" si="290"/>
        <v>0</v>
      </c>
      <c r="BA73" s="110">
        <f t="shared" si="290"/>
        <v>0</v>
      </c>
      <c r="BB73" s="110">
        <f t="shared" si="290"/>
        <v>0</v>
      </c>
      <c r="BC73" s="110">
        <f t="shared" si="290"/>
        <v>0</v>
      </c>
      <c r="BD73" s="110">
        <f t="shared" si="290"/>
        <v>0</v>
      </c>
      <c r="BE73" s="110">
        <f t="shared" si="290"/>
        <v>0</v>
      </c>
      <c r="BF73" s="110">
        <f t="shared" si="290"/>
        <v>9</v>
      </c>
      <c r="BG73" s="110">
        <f t="shared" si="290"/>
        <v>517833.12</v>
      </c>
      <c r="BH73" s="110">
        <f t="shared" si="290"/>
        <v>1</v>
      </c>
      <c r="BI73" s="110">
        <f t="shared" si="290"/>
        <v>58092.72</v>
      </c>
      <c r="BJ73" s="110">
        <f t="shared" si="290"/>
        <v>35</v>
      </c>
      <c r="BK73" s="110">
        <f t="shared" si="290"/>
        <v>2338231.98</v>
      </c>
      <c r="BL73" s="110">
        <f t="shared" si="290"/>
        <v>0</v>
      </c>
      <c r="BM73" s="110">
        <f t="shared" si="290"/>
        <v>0</v>
      </c>
      <c r="BN73" s="110">
        <f t="shared" si="290"/>
        <v>1</v>
      </c>
      <c r="BO73" s="110">
        <f t="shared" si="290"/>
        <v>63901.992000000006</v>
      </c>
      <c r="BP73" s="110">
        <f t="shared" si="290"/>
        <v>13</v>
      </c>
      <c r="BQ73" s="110">
        <f t="shared" si="290"/>
        <v>755205.36</v>
      </c>
      <c r="BR73" s="110">
        <f t="shared" si="290"/>
        <v>0</v>
      </c>
      <c r="BS73" s="110">
        <f t="shared" si="290"/>
        <v>0</v>
      </c>
      <c r="BT73" s="110">
        <f t="shared" si="290"/>
        <v>0</v>
      </c>
      <c r="BU73" s="110">
        <f t="shared" si="290"/>
        <v>0</v>
      </c>
      <c r="BV73" s="110">
        <f t="shared" si="290"/>
        <v>1</v>
      </c>
      <c r="BW73" s="110">
        <f t="shared" si="290"/>
        <v>72615.899999999994</v>
      </c>
      <c r="BX73" s="110">
        <f t="shared" si="290"/>
        <v>12</v>
      </c>
      <c r="BY73" s="110">
        <f t="shared" si="290"/>
        <v>697112.64</v>
      </c>
      <c r="BZ73" s="110">
        <f t="shared" si="290"/>
        <v>0</v>
      </c>
      <c r="CA73" s="110">
        <f t="shared" ref="CA73:DO73" si="291">SUM(CA74:CA77)</f>
        <v>0</v>
      </c>
      <c r="CB73" s="110">
        <f t="shared" si="291"/>
        <v>0</v>
      </c>
      <c r="CC73" s="110">
        <f t="shared" si="291"/>
        <v>0</v>
      </c>
      <c r="CD73" s="110">
        <f t="shared" si="291"/>
        <v>0</v>
      </c>
      <c r="CE73" s="110">
        <f t="shared" si="291"/>
        <v>0</v>
      </c>
      <c r="CF73" s="110">
        <f t="shared" si="291"/>
        <v>0</v>
      </c>
      <c r="CG73" s="110">
        <f t="shared" si="291"/>
        <v>0</v>
      </c>
      <c r="CH73" s="110">
        <f t="shared" si="291"/>
        <v>0</v>
      </c>
      <c r="CI73" s="110">
        <f t="shared" si="291"/>
        <v>0</v>
      </c>
      <c r="CJ73" s="110">
        <f t="shared" si="291"/>
        <v>0</v>
      </c>
      <c r="CK73" s="110">
        <f t="shared" si="291"/>
        <v>0</v>
      </c>
      <c r="CL73" s="110">
        <f t="shared" si="291"/>
        <v>0</v>
      </c>
      <c r="CM73" s="110">
        <f t="shared" si="291"/>
        <v>0</v>
      </c>
      <c r="CN73" s="110">
        <f t="shared" si="291"/>
        <v>0</v>
      </c>
      <c r="CO73" s="110">
        <f t="shared" si="291"/>
        <v>0</v>
      </c>
      <c r="CP73" s="110">
        <f t="shared" si="291"/>
        <v>0</v>
      </c>
      <c r="CQ73" s="110">
        <f t="shared" si="291"/>
        <v>0</v>
      </c>
      <c r="CR73" s="110">
        <f t="shared" si="291"/>
        <v>3</v>
      </c>
      <c r="CS73" s="110">
        <f t="shared" si="291"/>
        <v>164111.93399999998</v>
      </c>
      <c r="CT73" s="110">
        <f t="shared" si="291"/>
        <v>0</v>
      </c>
      <c r="CU73" s="110">
        <f t="shared" si="291"/>
        <v>0</v>
      </c>
      <c r="CV73" s="110">
        <f t="shared" si="291"/>
        <v>0</v>
      </c>
      <c r="CW73" s="110">
        <f t="shared" si="291"/>
        <v>0</v>
      </c>
      <c r="CX73" s="110">
        <f t="shared" si="291"/>
        <v>0</v>
      </c>
      <c r="CY73" s="110">
        <f t="shared" si="291"/>
        <v>0</v>
      </c>
      <c r="CZ73" s="110">
        <f t="shared" si="291"/>
        <v>0</v>
      </c>
      <c r="DA73" s="110">
        <f t="shared" si="291"/>
        <v>0</v>
      </c>
      <c r="DB73" s="110">
        <f t="shared" si="291"/>
        <v>0</v>
      </c>
      <c r="DC73" s="113">
        <f t="shared" si="291"/>
        <v>0</v>
      </c>
      <c r="DD73" s="110">
        <f t="shared" si="291"/>
        <v>0</v>
      </c>
      <c r="DE73" s="110">
        <f t="shared" si="291"/>
        <v>0</v>
      </c>
      <c r="DF73" s="114">
        <f t="shared" si="291"/>
        <v>0</v>
      </c>
      <c r="DG73" s="110">
        <f t="shared" si="291"/>
        <v>0</v>
      </c>
      <c r="DH73" s="110">
        <f t="shared" si="291"/>
        <v>5</v>
      </c>
      <c r="DI73" s="110">
        <f t="shared" si="291"/>
        <v>322572.33120000002</v>
      </c>
      <c r="DJ73" s="110">
        <v>0</v>
      </c>
      <c r="DK73" s="110">
        <f t="shared" si="291"/>
        <v>0</v>
      </c>
      <c r="DL73" s="110">
        <f t="shared" si="291"/>
        <v>0</v>
      </c>
      <c r="DM73" s="110">
        <f t="shared" si="291"/>
        <v>0</v>
      </c>
      <c r="DN73" s="110">
        <f t="shared" si="291"/>
        <v>514</v>
      </c>
      <c r="DO73" s="110">
        <f t="shared" si="291"/>
        <v>29565455.322199997</v>
      </c>
    </row>
    <row r="74" spans="1:119" ht="15.75" customHeight="1" x14ac:dyDescent="0.25">
      <c r="A74" s="100"/>
      <c r="B74" s="101">
        <v>52</v>
      </c>
      <c r="C74" s="82" t="s">
        <v>201</v>
      </c>
      <c r="D74" s="83">
        <v>22900</v>
      </c>
      <c r="E74" s="102">
        <v>1.51</v>
      </c>
      <c r="F74" s="102"/>
      <c r="G74" s="85">
        <v>1</v>
      </c>
      <c r="H74" s="86"/>
      <c r="I74" s="86"/>
      <c r="J74" s="83">
        <v>1.4</v>
      </c>
      <c r="K74" s="83">
        <v>1.68</v>
      </c>
      <c r="L74" s="83">
        <v>2.23</v>
      </c>
      <c r="M74" s="87">
        <v>2.57</v>
      </c>
      <c r="N74" s="90"/>
      <c r="O74" s="89">
        <f t="shared" si="55"/>
        <v>0</v>
      </c>
      <c r="P74" s="90"/>
      <c r="Q74" s="90">
        <f>(P74*$D74*$E74*$G74*$J74*$Q$10)</f>
        <v>0</v>
      </c>
      <c r="R74" s="90">
        <v>275</v>
      </c>
      <c r="S74" s="89">
        <f>(R74*$D74*$E74*$G74*$J74*$S$10)</f>
        <v>14644206.500000002</v>
      </c>
      <c r="T74" s="90"/>
      <c r="U74" s="89">
        <f t="shared" ref="U74:U77" si="292">(T74/12*7*$D74*$E74*$G74*$J74*$U$10)+(T74/12*5*$D74*$E74*$G74*$J74*$U$11)</f>
        <v>0</v>
      </c>
      <c r="V74" s="90">
        <v>0</v>
      </c>
      <c r="W74" s="89">
        <f>(V74*$D74*$E74*$G74*$J74*$W$10)</f>
        <v>0</v>
      </c>
      <c r="X74" s="90">
        <v>0</v>
      </c>
      <c r="Y74" s="89">
        <f>(X74*$D74*$E74*$G74*$J74*$Y$10)</f>
        <v>0</v>
      </c>
      <c r="Z74" s="90"/>
      <c r="AA74" s="89">
        <f>(Z74*$D74*$E74*$G74*$J74*$AA$10)</f>
        <v>0</v>
      </c>
      <c r="AB74" s="90">
        <v>0</v>
      </c>
      <c r="AC74" s="89">
        <f>(AB74*$D74*$E74*$G74*$J74*$AC$10)</f>
        <v>0</v>
      </c>
      <c r="AD74" s="90"/>
      <c r="AE74" s="89">
        <f>(AD74*$D74*$E74*$G74*$J74*$AE$10)</f>
        <v>0</v>
      </c>
      <c r="AF74" s="90">
        <v>0</v>
      </c>
      <c r="AG74" s="89">
        <f>(AF74*$D74*$E74*$G74*$J74*$AG$10)</f>
        <v>0</v>
      </c>
      <c r="AH74" s="92"/>
      <c r="AI74" s="89">
        <f>(AH74*$D74*$E74*$G74*$J74*$AI$10)</f>
        <v>0</v>
      </c>
      <c r="AJ74" s="90"/>
      <c r="AK74" s="89">
        <f>(AJ74*$D74*$E74*$G74*$J74*$AK$10)</f>
        <v>0</v>
      </c>
      <c r="AL74" s="104">
        <v>0</v>
      </c>
      <c r="AM74" s="89">
        <f>(AL74*$D74*$E74*$G74*$K74*$AM$10)</f>
        <v>0</v>
      </c>
      <c r="AN74" s="90">
        <v>0</v>
      </c>
      <c r="AO74" s="89">
        <f>(AN74*$D74*$E74*$G74*$K74*$AO$10)</f>
        <v>0</v>
      </c>
      <c r="AP74" s="90"/>
      <c r="AQ74" s="89">
        <f>(AP74*$D74*$E74*$G74*$J74*$AQ$10)</f>
        <v>0</v>
      </c>
      <c r="AR74" s="90"/>
      <c r="AS74" s="90">
        <f>(AR74*$D74*$E74*$G74*$J74*$AS$10)</f>
        <v>0</v>
      </c>
      <c r="AT74" s="90">
        <v>0</v>
      </c>
      <c r="AU74" s="90">
        <f>(AT74*$D74*$E74*$G74*$J74*$AU$10)</f>
        <v>0</v>
      </c>
      <c r="AV74" s="90">
        <v>0</v>
      </c>
      <c r="AW74" s="89">
        <f>(AV74*$D74*$E74*$G74*$J74*$AW$10)</f>
        <v>0</v>
      </c>
      <c r="AX74" s="90">
        <v>0</v>
      </c>
      <c r="AY74" s="89">
        <f>(AX74*$D74*$E74*$G74*$J74*$AY$10)</f>
        <v>0</v>
      </c>
      <c r="AZ74" s="90">
        <v>0</v>
      </c>
      <c r="BA74" s="89">
        <f>(AZ74*$D74*$E74*$G74*$J74*$BA$10)</f>
        <v>0</v>
      </c>
      <c r="BB74" s="90"/>
      <c r="BC74" s="89">
        <f>(BB74*$D74*$E74*$G74*$J74*$BC$10)</f>
        <v>0</v>
      </c>
      <c r="BD74" s="90"/>
      <c r="BE74" s="89">
        <f>(BD74*$D74*$E74*$G74*$J74*$BE$10)</f>
        <v>0</v>
      </c>
      <c r="BF74" s="90">
        <v>8</v>
      </c>
      <c r="BG74" s="89">
        <f>(BF74*$D74*$E74*$G74*$K74*$BG$10)</f>
        <v>464741.76</v>
      </c>
      <c r="BH74" s="90">
        <v>1</v>
      </c>
      <c r="BI74" s="89">
        <f>(BH74*$D74*$E74*$G74*$K74*$BI$10)</f>
        <v>58092.72</v>
      </c>
      <c r="BJ74" s="90">
        <v>35</v>
      </c>
      <c r="BK74" s="89">
        <f>(BJ74*$D74*$E74*$G74*$K74*$BK$10)</f>
        <v>2338231.98</v>
      </c>
      <c r="BL74" s="90">
        <v>0</v>
      </c>
      <c r="BM74" s="89">
        <f>(BL74*$D74*$E74*$G74*$K74*$BM$10)</f>
        <v>0</v>
      </c>
      <c r="BN74" s="90">
        <v>1</v>
      </c>
      <c r="BO74" s="89">
        <f>(BN74*$D74*$E74*$G74*$K74*$BO$10)</f>
        <v>63901.992000000006</v>
      </c>
      <c r="BP74" s="90">
        <v>13</v>
      </c>
      <c r="BQ74" s="89">
        <f>(BP74*$D74*$E74*$G74*$K74*$BQ$10)</f>
        <v>755205.36</v>
      </c>
      <c r="BR74" s="90"/>
      <c r="BS74" s="89">
        <f>(BR74*$D74*$E74*$G74*$K74*$BS$10)</f>
        <v>0</v>
      </c>
      <c r="BT74" s="90"/>
      <c r="BU74" s="89">
        <f>(BT74*$D74*$E74*$G74*$K74*$BU$10)</f>
        <v>0</v>
      </c>
      <c r="BV74" s="90">
        <v>1</v>
      </c>
      <c r="BW74" s="89">
        <f>(BV74*$D74*$E74*$G74*$K74*$BW$10)</f>
        <v>72615.899999999994</v>
      </c>
      <c r="BX74" s="90">
        <v>12</v>
      </c>
      <c r="BY74" s="89">
        <f>(BX74*$D74*$E74*$G74*$K74*$BY$10)</f>
        <v>697112.64</v>
      </c>
      <c r="BZ74" s="90"/>
      <c r="CA74" s="89">
        <f>(BZ74*$D74*$E74*$G74*$K74*$CA$10)</f>
        <v>0</v>
      </c>
      <c r="CB74" s="90">
        <v>0</v>
      </c>
      <c r="CC74" s="89">
        <f>(CB74*$D74*$E74*$G74*$J74*$CC$10)</f>
        <v>0</v>
      </c>
      <c r="CD74" s="90">
        <v>0</v>
      </c>
      <c r="CE74" s="89">
        <f>(CD74*$D74*$E74*$G74*$J74*$CE$10)</f>
        <v>0</v>
      </c>
      <c r="CF74" s="90">
        <v>0</v>
      </c>
      <c r="CG74" s="89">
        <f>(CF74*$D74*$E74*$G74*$J74*$CG$10)</f>
        <v>0</v>
      </c>
      <c r="CH74" s="90"/>
      <c r="CI74" s="90">
        <f>(CH74*$D74*$E74*$G74*$J74*$CI$10)</f>
        <v>0</v>
      </c>
      <c r="CJ74" s="90"/>
      <c r="CK74" s="89">
        <f>(CJ74*$D74*$E74*$G74*$K74*$CK$10)</f>
        <v>0</v>
      </c>
      <c r="CL74" s="90">
        <v>0</v>
      </c>
      <c r="CM74" s="89">
        <f>(CL74*$D74*$E74*$G74*$J74*$CM$10)</f>
        <v>0</v>
      </c>
      <c r="CN74" s="90"/>
      <c r="CO74" s="89">
        <f>(CN74*$D74*$E74*$G74*$J74*$CO$10)</f>
        <v>0</v>
      </c>
      <c r="CP74" s="90"/>
      <c r="CQ74" s="89">
        <f>(CP74*$D74*$E74*$G74*$J74*$CQ$10)</f>
        <v>0</v>
      </c>
      <c r="CR74" s="90">
        <v>3</v>
      </c>
      <c r="CS74" s="89">
        <f>(CR74*$D74*$E74*$G74*$J74*$CS$10)</f>
        <v>164111.93399999998</v>
      </c>
      <c r="CT74" s="90"/>
      <c r="CU74" s="89">
        <f>(CT74*$D74*$E74*$G74*$J74*$CU$10)</f>
        <v>0</v>
      </c>
      <c r="CV74" s="90">
        <v>0</v>
      </c>
      <c r="CW74" s="89">
        <f>(CV74*$D74*$E74*$G74*$K74*$CW$10)</f>
        <v>0</v>
      </c>
      <c r="CX74" s="104">
        <v>0</v>
      </c>
      <c r="CY74" s="89">
        <f>(CX74*$D74*$E74*$G74*$K74*$CY$10)</f>
        <v>0</v>
      </c>
      <c r="CZ74" s="90"/>
      <c r="DA74" s="89">
        <f>(CZ74*$D74*$E74*$G74*$J74*$DA$10)</f>
        <v>0</v>
      </c>
      <c r="DB74" s="90">
        <v>0</v>
      </c>
      <c r="DC74" s="95">
        <f>(DB74*$D74*$E74*$G74*$K74*$DC$10)</f>
        <v>0</v>
      </c>
      <c r="DD74" s="90">
        <v>0</v>
      </c>
      <c r="DE74" s="89">
        <f>(DD74*$D74*$E74*$G74*$K74*$DE$10)</f>
        <v>0</v>
      </c>
      <c r="DF74" s="105"/>
      <c r="DG74" s="89">
        <f>(DF74*$D74*$E74*$G74*$K74*$DG$10)</f>
        <v>0</v>
      </c>
      <c r="DH74" s="90">
        <v>4</v>
      </c>
      <c r="DI74" s="89">
        <f>(DH74*$D74*$E74*$G74*$K74*$DI$10)</f>
        <v>262579.0944</v>
      </c>
      <c r="DJ74" s="90"/>
      <c r="DK74" s="89">
        <f>(DJ74*$D74*$E74*$G74*$L74*$DK$10)</f>
        <v>0</v>
      </c>
      <c r="DL74" s="90"/>
      <c r="DM74" s="89">
        <f>(DL74*$D74*$E74*$G74*$M74*$DM$10)</f>
        <v>0</v>
      </c>
      <c r="DN74" s="112">
        <f t="shared" ref="DN74:DO77" si="293">SUM(N74,P74,R74,T74,V74,X74,Z74,AB74,AD74,AF74,AH74,AJ74,AL74,AP74,AR74,CF74,AT74,AV74,AX74,AZ74,BB74,CJ74,BD74,BF74,BH74,BL74,AN74,BN74,BP74,BR74,BT74,BV74,BX74,BZ74,CB74,CD74,CH74,CL74,CN74,CP74,CR74,CT74,CV74,CX74,BJ74,CZ74,DB74,DD74,DF74,DH74,DJ74,DL74)</f>
        <v>353</v>
      </c>
      <c r="DO74" s="97">
        <f t="shared" si="293"/>
        <v>19520799.880400002</v>
      </c>
    </row>
    <row r="75" spans="1:119" ht="22.5" customHeight="1" x14ac:dyDescent="0.25">
      <c r="A75" s="100"/>
      <c r="B75" s="101">
        <v>53</v>
      </c>
      <c r="C75" s="82" t="s">
        <v>202</v>
      </c>
      <c r="D75" s="83">
        <v>22900</v>
      </c>
      <c r="E75" s="102">
        <v>2.2599999999999998</v>
      </c>
      <c r="F75" s="102"/>
      <c r="G75" s="85">
        <v>1</v>
      </c>
      <c r="H75" s="86"/>
      <c r="I75" s="86"/>
      <c r="J75" s="83">
        <v>1.4</v>
      </c>
      <c r="K75" s="83">
        <v>1.68</v>
      </c>
      <c r="L75" s="83">
        <v>2.23</v>
      </c>
      <c r="M75" s="87">
        <v>2.57</v>
      </c>
      <c r="N75" s="90"/>
      <c r="O75" s="89">
        <f t="shared" si="55"/>
        <v>0</v>
      </c>
      <c r="P75" s="90"/>
      <c r="Q75" s="90">
        <f>(P75*$D75*$E75*$G75*$J75*$Q$10)</f>
        <v>0</v>
      </c>
      <c r="R75" s="90">
        <v>55</v>
      </c>
      <c r="S75" s="89">
        <f>(R75*$D75*$E75*$G75*$J75*$S$10)</f>
        <v>4383563.7999999989</v>
      </c>
      <c r="T75" s="90"/>
      <c r="U75" s="89">
        <f t="shared" si="292"/>
        <v>0</v>
      </c>
      <c r="V75" s="90"/>
      <c r="W75" s="89">
        <f>(V75*$D75*$E75*$G75*$J75*$W$10)</f>
        <v>0</v>
      </c>
      <c r="X75" s="90"/>
      <c r="Y75" s="89">
        <f>(X75*$D75*$E75*$G75*$J75*$Y$10)</f>
        <v>0</v>
      </c>
      <c r="Z75" s="90"/>
      <c r="AA75" s="89">
        <f>(Z75*$D75*$E75*$G75*$J75*$AA$10)</f>
        <v>0</v>
      </c>
      <c r="AB75" s="90"/>
      <c r="AC75" s="89">
        <f>(AB75*$D75*$E75*$G75*$J75*$AC$10)</f>
        <v>0</v>
      </c>
      <c r="AD75" s="90"/>
      <c r="AE75" s="89">
        <f>(AD75*$D75*$E75*$G75*$J75*$AE$10)</f>
        <v>0</v>
      </c>
      <c r="AF75" s="90"/>
      <c r="AG75" s="89">
        <f>(AF75*$D75*$E75*$G75*$J75*$AG$10)</f>
        <v>0</v>
      </c>
      <c r="AH75" s="92"/>
      <c r="AI75" s="89">
        <f>(AH75*$D75*$E75*$G75*$J75*$AI$10)</f>
        <v>0</v>
      </c>
      <c r="AJ75" s="90"/>
      <c r="AK75" s="89">
        <f>(AJ75*$D75*$E75*$G75*$J75*$AK$10)</f>
        <v>0</v>
      </c>
      <c r="AL75" s="104">
        <v>0</v>
      </c>
      <c r="AM75" s="89">
        <f>(AL75*$D75*$E75*$G75*$K75*$AM$10)</f>
        <v>0</v>
      </c>
      <c r="AN75" s="90"/>
      <c r="AO75" s="95">
        <f>(AN75*$D75*$E75*$G75*$K75*$AO$10)</f>
        <v>0</v>
      </c>
      <c r="AP75" s="90"/>
      <c r="AQ75" s="89">
        <f>(AP75*$D75*$E75*$G75*$J75*$AQ$10)</f>
        <v>0</v>
      </c>
      <c r="AR75" s="90"/>
      <c r="AS75" s="90">
        <f>(AR75*$D75*$E75*$G75*$J75*$AS$10)</f>
        <v>0</v>
      </c>
      <c r="AT75" s="90"/>
      <c r="AU75" s="90">
        <f>(AT75*$D75*$E75*$G75*$J75*$AU$10)</f>
        <v>0</v>
      </c>
      <c r="AV75" s="90"/>
      <c r="AW75" s="89">
        <f>(AV75*$D75*$E75*$G75*$J75*$AW$10)</f>
        <v>0</v>
      </c>
      <c r="AX75" s="90"/>
      <c r="AY75" s="89">
        <f>(AX75*$D75*$E75*$G75*$J75*$AY$10)</f>
        <v>0</v>
      </c>
      <c r="AZ75" s="90"/>
      <c r="BA75" s="89">
        <f>(AZ75*$D75*$E75*$G75*$J75*$BA$10)</f>
        <v>0</v>
      </c>
      <c r="BB75" s="90"/>
      <c r="BC75" s="89">
        <f>(BB75*$D75*$E75*$G75*$J75*$BC$10)</f>
        <v>0</v>
      </c>
      <c r="BD75" s="90"/>
      <c r="BE75" s="89">
        <f>(BD75*$D75*$E75*$G75*$J75*$BE$10)</f>
        <v>0</v>
      </c>
      <c r="BF75" s="90"/>
      <c r="BG75" s="89">
        <f>(BF75*$D75*$E75*$G75*$K75*$BG$10)</f>
        <v>0</v>
      </c>
      <c r="BH75" s="90"/>
      <c r="BI75" s="89">
        <f>(BH75*$D75*$E75*$G75*$K75*$BI$10)</f>
        <v>0</v>
      </c>
      <c r="BJ75" s="90"/>
      <c r="BK75" s="89">
        <f>(BJ75*$D75*$E75*$G75*$K75*$BK$10)</f>
        <v>0</v>
      </c>
      <c r="BL75" s="90"/>
      <c r="BM75" s="89">
        <f>(BL75*$D75*$E75*$G75*$K75*$BM$10)</f>
        <v>0</v>
      </c>
      <c r="BN75" s="90"/>
      <c r="BO75" s="89">
        <f>(BN75*$D75*$E75*$G75*$K75*$BO$10)</f>
        <v>0</v>
      </c>
      <c r="BP75" s="90"/>
      <c r="BQ75" s="89">
        <f>(BP75*$D75*$E75*$G75*$K75*$BQ$10)</f>
        <v>0</v>
      </c>
      <c r="BR75" s="90"/>
      <c r="BS75" s="89">
        <f>(BR75*$D75*$E75*$G75*$K75*$BS$10)</f>
        <v>0</v>
      </c>
      <c r="BT75" s="90"/>
      <c r="BU75" s="89">
        <f>(BT75*$D75*$E75*$G75*$K75*$BU$10)</f>
        <v>0</v>
      </c>
      <c r="BV75" s="90"/>
      <c r="BW75" s="89">
        <f>(BV75*$D75*$E75*$G75*$K75*$BW$10)</f>
        <v>0</v>
      </c>
      <c r="BX75" s="90"/>
      <c r="BY75" s="89">
        <f>(BX75*$D75*$E75*$G75*$K75*$BY$10)</f>
        <v>0</v>
      </c>
      <c r="BZ75" s="90"/>
      <c r="CA75" s="97">
        <f>(BZ75*$D75*$E75*$G75*$K75*$CA$10)</f>
        <v>0</v>
      </c>
      <c r="CB75" s="90"/>
      <c r="CC75" s="89">
        <f>(CB75*$D75*$E75*$G75*$J75*$CC$10)</f>
        <v>0</v>
      </c>
      <c r="CD75" s="90"/>
      <c r="CE75" s="89">
        <f>(CD75*$D75*$E75*$G75*$J75*$CE$10)</f>
        <v>0</v>
      </c>
      <c r="CF75" s="90"/>
      <c r="CG75" s="89">
        <f>(CF75*$D75*$E75*$G75*$J75*$CG$10)</f>
        <v>0</v>
      </c>
      <c r="CH75" s="90"/>
      <c r="CI75" s="90">
        <f>(CH75*$D75*$E75*$G75*$J75*$CI$10)</f>
        <v>0</v>
      </c>
      <c r="CJ75" s="90"/>
      <c r="CK75" s="89">
        <f>(CJ75*$D75*$E75*$G75*$K75*$CK$10)</f>
        <v>0</v>
      </c>
      <c r="CL75" s="90"/>
      <c r="CM75" s="89">
        <f>(CL75*$D75*$E75*$G75*$J75*$CM$10)</f>
        <v>0</v>
      </c>
      <c r="CN75" s="90"/>
      <c r="CO75" s="89">
        <f>(CN75*$D75*$E75*$G75*$J75*$CO$10)</f>
        <v>0</v>
      </c>
      <c r="CP75" s="90"/>
      <c r="CQ75" s="89">
        <f>(CP75*$D75*$E75*$G75*$J75*$CQ$10)</f>
        <v>0</v>
      </c>
      <c r="CR75" s="90"/>
      <c r="CS75" s="89">
        <f>(CR75*$D75*$E75*$G75*$J75*$CS$10)</f>
        <v>0</v>
      </c>
      <c r="CT75" s="90"/>
      <c r="CU75" s="89">
        <f>(CT75*$D75*$E75*$G75*$J75*$CU$10)</f>
        <v>0</v>
      </c>
      <c r="CV75" s="90"/>
      <c r="CW75" s="89">
        <f>(CV75*$D75*$E75*$G75*$K75*$CW$10)</f>
        <v>0</v>
      </c>
      <c r="CX75" s="104">
        <v>0</v>
      </c>
      <c r="CY75" s="89">
        <f>(CX75*$D75*$E75*$G75*$K75*$CY$10)</f>
        <v>0</v>
      </c>
      <c r="CZ75" s="90"/>
      <c r="DA75" s="89">
        <f>(CZ75*$D75*$E75*$G75*$J75*$DA$10)</f>
        <v>0</v>
      </c>
      <c r="DB75" s="90"/>
      <c r="DC75" s="95">
        <f>(DB75*$D75*$E75*$G75*$K75*$DC$10)</f>
        <v>0</v>
      </c>
      <c r="DD75" s="90"/>
      <c r="DE75" s="89">
        <f>(DD75*$D75*$E75*$G75*$K75*$DE$10)</f>
        <v>0</v>
      </c>
      <c r="DF75" s="105"/>
      <c r="DG75" s="89">
        <f>(DF75*$D75*$E75*$G75*$K75*$DG$10)</f>
        <v>0</v>
      </c>
      <c r="DH75" s="90"/>
      <c r="DI75" s="89">
        <f>(DH75*$D75*$E75*$G75*$K75*$DI$10)</f>
        <v>0</v>
      </c>
      <c r="DJ75" s="90"/>
      <c r="DK75" s="89">
        <f>(DJ75*$D75*$E75*$G75*$L75*$DK$10)</f>
        <v>0</v>
      </c>
      <c r="DL75" s="90"/>
      <c r="DM75" s="97">
        <f>(DL75*$D75*$E75*$G75*$M75*$DM$10)</f>
        <v>0</v>
      </c>
      <c r="DN75" s="99">
        <f t="shared" si="293"/>
        <v>55</v>
      </c>
      <c r="DO75" s="97">
        <f t="shared" si="293"/>
        <v>4383563.7999999989</v>
      </c>
    </row>
    <row r="76" spans="1:119" ht="30" customHeight="1" x14ac:dyDescent="0.25">
      <c r="A76" s="100"/>
      <c r="B76" s="101">
        <v>54</v>
      </c>
      <c r="C76" s="82" t="s">
        <v>203</v>
      </c>
      <c r="D76" s="83">
        <v>22900</v>
      </c>
      <c r="E76" s="102">
        <v>1.38</v>
      </c>
      <c r="F76" s="102"/>
      <c r="G76" s="85">
        <v>1</v>
      </c>
      <c r="H76" s="86"/>
      <c r="I76" s="86"/>
      <c r="J76" s="83">
        <v>1.4</v>
      </c>
      <c r="K76" s="83">
        <v>1.68</v>
      </c>
      <c r="L76" s="83">
        <v>2.23</v>
      </c>
      <c r="M76" s="87">
        <v>2.57</v>
      </c>
      <c r="N76" s="90"/>
      <c r="O76" s="89">
        <f t="shared" si="55"/>
        <v>0</v>
      </c>
      <c r="P76" s="90"/>
      <c r="Q76" s="90">
        <f>(P76*$D76*$E76*$G76*$J76*$Q$10)</f>
        <v>0</v>
      </c>
      <c r="R76" s="90">
        <v>88</v>
      </c>
      <c r="S76" s="89">
        <f>(R76*$D76*$E76*$G76*$J76*$S$10)</f>
        <v>4282703.04</v>
      </c>
      <c r="T76" s="90">
        <v>1</v>
      </c>
      <c r="U76" s="89">
        <f t="shared" si="292"/>
        <v>49588.804999999993</v>
      </c>
      <c r="V76" s="90"/>
      <c r="W76" s="89">
        <f>(V76*$D76*$E76*$G76*$J76*$W$10)</f>
        <v>0</v>
      </c>
      <c r="X76" s="90"/>
      <c r="Y76" s="89">
        <f>(X76*$D76*$E76*$G76*$J76*$Y$10)</f>
        <v>0</v>
      </c>
      <c r="Z76" s="90"/>
      <c r="AA76" s="89">
        <f>(Z76*$D76*$E76*$G76*$J76*$AA$10)</f>
        <v>0</v>
      </c>
      <c r="AB76" s="90"/>
      <c r="AC76" s="89">
        <f>(AB76*$D76*$E76*$G76*$J76*$AC$10)</f>
        <v>0</v>
      </c>
      <c r="AD76" s="90"/>
      <c r="AE76" s="89">
        <f>(AD76*$D76*$E76*$G76*$J76*$AE$10)</f>
        <v>0</v>
      </c>
      <c r="AF76" s="90"/>
      <c r="AG76" s="89">
        <f>(AF76*$D76*$E76*$G76*$J76*$AG$10)</f>
        <v>0</v>
      </c>
      <c r="AH76" s="92"/>
      <c r="AI76" s="89">
        <f>(AH76*$D76*$E76*$G76*$J76*$AI$10)</f>
        <v>0</v>
      </c>
      <c r="AJ76" s="90"/>
      <c r="AK76" s="89">
        <f>(AJ76*$D76*$E76*$G76*$J76*$AK$10)</f>
        <v>0</v>
      </c>
      <c r="AL76" s="104">
        <v>0</v>
      </c>
      <c r="AM76" s="89">
        <f>(AL76*$D76*$E76*$G76*$K76*$AM$10)</f>
        <v>0</v>
      </c>
      <c r="AN76" s="90"/>
      <c r="AO76" s="89">
        <f>(AN76*$D76*$E76*$G76*$K76*$AO$10)</f>
        <v>0</v>
      </c>
      <c r="AP76" s="90">
        <v>5</v>
      </c>
      <c r="AQ76" s="89">
        <f>(AP76*$D76*$E76*$G76*$J76*$AQ$10)</f>
        <v>221214</v>
      </c>
      <c r="AR76" s="90"/>
      <c r="AS76" s="90">
        <f>(AR76*$D76*$E76*$G76*$J76*$AS$10)</f>
        <v>0</v>
      </c>
      <c r="AT76" s="90"/>
      <c r="AU76" s="90">
        <f>(AT76*$D76*$E76*$G76*$J76*$AU$10)</f>
        <v>0</v>
      </c>
      <c r="AV76" s="90"/>
      <c r="AW76" s="89">
        <f>(AV76*$D76*$E76*$G76*$J76*$AW$10)</f>
        <v>0</v>
      </c>
      <c r="AX76" s="90"/>
      <c r="AY76" s="89">
        <f>(AX76*$D76*$E76*$G76*$J76*$AY$10)</f>
        <v>0</v>
      </c>
      <c r="AZ76" s="90"/>
      <c r="BA76" s="89">
        <f>(AZ76*$D76*$E76*$G76*$J76*$BA$10)</f>
        <v>0</v>
      </c>
      <c r="BB76" s="90"/>
      <c r="BC76" s="89">
        <f>(BB76*$D76*$E76*$G76*$J76*$BC$10)</f>
        <v>0</v>
      </c>
      <c r="BD76" s="90"/>
      <c r="BE76" s="89">
        <f>(BD76*$D76*$E76*$G76*$J76*$BE$10)</f>
        <v>0</v>
      </c>
      <c r="BF76" s="90">
        <v>1</v>
      </c>
      <c r="BG76" s="89">
        <f>(BF76*$D76*$E76*$G76*$K76*$BG$10)</f>
        <v>53091.359999999993</v>
      </c>
      <c r="BH76" s="90"/>
      <c r="BI76" s="89">
        <f>(BH76*$D76*$E76*$G76*$K76*$BI$10)</f>
        <v>0</v>
      </c>
      <c r="BJ76" s="90">
        <v>0</v>
      </c>
      <c r="BK76" s="89">
        <f>(BJ76*$D76*$E76*$G76*$K76*$BK$10)</f>
        <v>0</v>
      </c>
      <c r="BL76" s="90"/>
      <c r="BM76" s="89">
        <f>(BL76*$D76*$E76*$G76*$K76*$BM$10)</f>
        <v>0</v>
      </c>
      <c r="BN76" s="90"/>
      <c r="BO76" s="89">
        <f>(BN76*$D76*$E76*$G76*$K76*$BO$10)</f>
        <v>0</v>
      </c>
      <c r="BP76" s="90"/>
      <c r="BQ76" s="89">
        <f>(BP76*$D76*$E76*$G76*$K76*$BQ$10)</f>
        <v>0</v>
      </c>
      <c r="BR76" s="90"/>
      <c r="BS76" s="89">
        <f>(BR76*$D76*$E76*$G76*$K76*$BS$10)</f>
        <v>0</v>
      </c>
      <c r="BT76" s="90"/>
      <c r="BU76" s="89">
        <f>(BT76*$D76*$E76*$G76*$K76*$BU$10)</f>
        <v>0</v>
      </c>
      <c r="BV76" s="90"/>
      <c r="BW76" s="89">
        <f>(BV76*$D76*$E76*$G76*$K76*$BW$10)</f>
        <v>0</v>
      </c>
      <c r="BX76" s="90"/>
      <c r="BY76" s="89">
        <f>(BX76*$D76*$E76*$G76*$K76*$BY$10)</f>
        <v>0</v>
      </c>
      <c r="BZ76" s="90"/>
      <c r="CA76" s="89">
        <f>(BZ76*$D76*$E76*$G76*$K76*$CA$10)</f>
        <v>0</v>
      </c>
      <c r="CB76" s="90"/>
      <c r="CC76" s="89">
        <f>(CB76*$D76*$E76*$G76*$J76*$CC$10)</f>
        <v>0</v>
      </c>
      <c r="CD76" s="90"/>
      <c r="CE76" s="89">
        <f>(CD76*$D76*$E76*$G76*$J76*$CE$10)</f>
        <v>0</v>
      </c>
      <c r="CF76" s="90"/>
      <c r="CG76" s="89">
        <f>(CF76*$D76*$E76*$G76*$J76*$CG$10)</f>
        <v>0</v>
      </c>
      <c r="CH76" s="90"/>
      <c r="CI76" s="90">
        <f>(CH76*$D76*$E76*$G76*$J76*$CI$10)</f>
        <v>0</v>
      </c>
      <c r="CJ76" s="90"/>
      <c r="CK76" s="89">
        <f>(CJ76*$D76*$E76*$G76*$K76*$CK$10)</f>
        <v>0</v>
      </c>
      <c r="CL76" s="90"/>
      <c r="CM76" s="89">
        <f>(CL76*$D76*$E76*$G76*$J76*$CM$10)</f>
        <v>0</v>
      </c>
      <c r="CN76" s="90"/>
      <c r="CO76" s="89">
        <f>(CN76*$D76*$E76*$G76*$J76*$CO$10)</f>
        <v>0</v>
      </c>
      <c r="CP76" s="90"/>
      <c r="CQ76" s="89">
        <f>(CP76*$D76*$E76*$G76*$J76*$CQ$10)</f>
        <v>0</v>
      </c>
      <c r="CR76" s="90"/>
      <c r="CS76" s="89">
        <f>(CR76*$D76*$E76*$G76*$J76*$CS$10)</f>
        <v>0</v>
      </c>
      <c r="CT76" s="90"/>
      <c r="CU76" s="89">
        <f>(CT76*$D76*$E76*$G76*$J76*$CU$10)</f>
        <v>0</v>
      </c>
      <c r="CV76" s="90"/>
      <c r="CW76" s="89">
        <f>(CV76*$D76*$E76*$G76*$K76*$CW$10)</f>
        <v>0</v>
      </c>
      <c r="CX76" s="104">
        <v>0</v>
      </c>
      <c r="CY76" s="89">
        <f>(CX76*$D76*$E76*$G76*$K76*$CY$10)</f>
        <v>0</v>
      </c>
      <c r="CZ76" s="90"/>
      <c r="DA76" s="89">
        <f>(CZ76*$D76*$E76*$G76*$J76*$DA$10)</f>
        <v>0</v>
      </c>
      <c r="DB76" s="90"/>
      <c r="DC76" s="95">
        <f>(DB76*$D76*$E76*$G76*$K76*$DC$10)</f>
        <v>0</v>
      </c>
      <c r="DD76" s="90"/>
      <c r="DE76" s="89">
        <f>(DD76*$D76*$E76*$G76*$K76*$DE$10)</f>
        <v>0</v>
      </c>
      <c r="DF76" s="105"/>
      <c r="DG76" s="89">
        <f>(DF76*$D76*$E76*$G76*$K76*$DG$10)</f>
        <v>0</v>
      </c>
      <c r="DH76" s="90">
        <v>1</v>
      </c>
      <c r="DI76" s="89">
        <f>(DH76*$D76*$E76*$G76*$K76*$DI$10)</f>
        <v>59993.236799999984</v>
      </c>
      <c r="DJ76" s="90"/>
      <c r="DK76" s="89">
        <f>(DJ76*$D76*$E76*$G76*$L76*$DK$10)</f>
        <v>0</v>
      </c>
      <c r="DL76" s="90"/>
      <c r="DM76" s="115">
        <f>(DL76*$D76*$E76*$G76*$M76*$DM$10)</f>
        <v>0</v>
      </c>
      <c r="DN76" s="99">
        <f t="shared" si="293"/>
        <v>96</v>
      </c>
      <c r="DO76" s="97">
        <f t="shared" si="293"/>
        <v>4666590.4418000001</v>
      </c>
    </row>
    <row r="77" spans="1:119" ht="30" customHeight="1" x14ac:dyDescent="0.25">
      <c r="A77" s="100"/>
      <c r="B77" s="308">
        <v>55</v>
      </c>
      <c r="C77" s="309" t="s">
        <v>204</v>
      </c>
      <c r="D77" s="310">
        <v>22900</v>
      </c>
      <c r="E77" s="102">
        <v>2.82</v>
      </c>
      <c r="F77" s="102"/>
      <c r="G77" s="85">
        <v>1</v>
      </c>
      <c r="H77" s="85"/>
      <c r="I77" s="85"/>
      <c r="J77" s="310">
        <v>1.4</v>
      </c>
      <c r="K77" s="310">
        <v>1.68</v>
      </c>
      <c r="L77" s="310">
        <v>2.23</v>
      </c>
      <c r="M77" s="310">
        <v>2.57</v>
      </c>
      <c r="N77" s="90"/>
      <c r="O77" s="89">
        <f t="shared" si="55"/>
        <v>0</v>
      </c>
      <c r="P77" s="90"/>
      <c r="Q77" s="90">
        <f>(P77*$D77*$E77*$G77*$J77*$Q$10)</f>
        <v>0</v>
      </c>
      <c r="R77" s="90">
        <v>10</v>
      </c>
      <c r="S77" s="89">
        <f>(R77*$D77*$E77*$G77*$J77*$S$10)</f>
        <v>994501.20000000007</v>
      </c>
      <c r="T77" s="90"/>
      <c r="U77" s="89">
        <f t="shared" si="292"/>
        <v>0</v>
      </c>
      <c r="V77" s="90"/>
      <c r="W77" s="89">
        <f>(V77*$D77*$E77*$G77*$J77*$W$10)</f>
        <v>0</v>
      </c>
      <c r="X77" s="90"/>
      <c r="Y77" s="89">
        <f>(X77*$D77*$E77*$G77*$J77*$Y$10)</f>
        <v>0</v>
      </c>
      <c r="Z77" s="90"/>
      <c r="AA77" s="89">
        <f>(Z77*$D77*$E77*$G77*$J77*$AA$10)</f>
        <v>0</v>
      </c>
      <c r="AB77" s="90"/>
      <c r="AC77" s="89">
        <f>(AB77*$D77*$E77*$G77*$J77*$AC$10)</f>
        <v>0</v>
      </c>
      <c r="AD77" s="90"/>
      <c r="AE77" s="89">
        <f>(AD77*$D77*$E77*$G77*$J77*$AE$10)</f>
        <v>0</v>
      </c>
      <c r="AF77" s="90"/>
      <c r="AG77" s="89">
        <f>(AF77*$D77*$E77*$G77*$J77*$AG$10)</f>
        <v>0</v>
      </c>
      <c r="AH77" s="93"/>
      <c r="AI77" s="89">
        <f>(AH77*$D77*$E77*$G77*$J77*$AI$10)</f>
        <v>0</v>
      </c>
      <c r="AJ77" s="90"/>
      <c r="AK77" s="89">
        <f>(AJ77*$D77*$E77*$G77*$J77*$AK$10)</f>
        <v>0</v>
      </c>
      <c r="AL77" s="104">
        <v>0</v>
      </c>
      <c r="AM77" s="89">
        <f>(AL77*$D77*$E77*$G77*$K77*$AM$10)</f>
        <v>0</v>
      </c>
      <c r="AN77" s="90"/>
      <c r="AO77" s="89">
        <f>(AN77*$D77*$E77*$G77*$K77*$AO$10)</f>
        <v>0</v>
      </c>
      <c r="AP77" s="90"/>
      <c r="AQ77" s="89">
        <f>(AP77*$D77*$E77*$G77*$J77*$AQ$10)</f>
        <v>0</v>
      </c>
      <c r="AR77" s="90"/>
      <c r="AS77" s="90">
        <f>(AR77*$D77*$E77*$G77*$J77*$AS$10)</f>
        <v>0</v>
      </c>
      <c r="AT77" s="90"/>
      <c r="AU77" s="90">
        <f>(AT77*$D77*$E77*$G77*$J77*$AU$10)</f>
        <v>0</v>
      </c>
      <c r="AV77" s="90"/>
      <c r="AW77" s="89">
        <f>(AV77*$D77*$E77*$G77*$J77*$AW$10)</f>
        <v>0</v>
      </c>
      <c r="AX77" s="90"/>
      <c r="AY77" s="89">
        <f>(AX77*$D77*$E77*$G77*$J77*$AY$10)</f>
        <v>0</v>
      </c>
      <c r="AZ77" s="90"/>
      <c r="BA77" s="89">
        <f>(AZ77*$D77*$E77*$G77*$J77*$BA$10)</f>
        <v>0</v>
      </c>
      <c r="BB77" s="90"/>
      <c r="BC77" s="89">
        <f>(BB77*$D77*$E77*$G77*$J77*$BC$10)</f>
        <v>0</v>
      </c>
      <c r="BD77" s="90"/>
      <c r="BE77" s="89">
        <f>(BD77*$D77*$E77*$G77*$J77*$BE$10)</f>
        <v>0</v>
      </c>
      <c r="BF77" s="90"/>
      <c r="BG77" s="89">
        <f>(BF77*$D77*$E77*$G77*$K77*$BG$10)</f>
        <v>0</v>
      </c>
      <c r="BH77" s="90"/>
      <c r="BI77" s="89">
        <f>(BH77*$D77*$E77*$G77*$K77*$BI$10)</f>
        <v>0</v>
      </c>
      <c r="BJ77" s="90">
        <v>0</v>
      </c>
      <c r="BK77" s="89">
        <f>(BJ77*$D77*$E77*$G77*$K77*$BK$10)</f>
        <v>0</v>
      </c>
      <c r="BL77" s="90"/>
      <c r="BM77" s="89">
        <f>(BL77*$D77*$E77*$G77*$K77*$BM$10)</f>
        <v>0</v>
      </c>
      <c r="BN77" s="90"/>
      <c r="BO77" s="89">
        <f>(BN77*$D77*$E77*$G77*$K77*$BO$10)</f>
        <v>0</v>
      </c>
      <c r="BP77" s="90"/>
      <c r="BQ77" s="89">
        <f>(BP77*$D77*$E77*$G77*$K77*$BQ$10)</f>
        <v>0</v>
      </c>
      <c r="BR77" s="90"/>
      <c r="BS77" s="89">
        <f>(BR77*$D77*$E77*$G77*$K77*$BS$10)</f>
        <v>0</v>
      </c>
      <c r="BT77" s="90"/>
      <c r="BU77" s="89">
        <f>(BT77*$D77*$E77*$G77*$K77*$BU$10)</f>
        <v>0</v>
      </c>
      <c r="BV77" s="90"/>
      <c r="BW77" s="89">
        <f>(BV77*$D77*$E77*$G77*$K77*$BW$10)</f>
        <v>0</v>
      </c>
      <c r="BX77" s="90"/>
      <c r="BY77" s="89">
        <f>(BX77*$D77*$E77*$G77*$K77*$BY$10)</f>
        <v>0</v>
      </c>
      <c r="BZ77" s="90"/>
      <c r="CA77" s="89">
        <f>(BZ77*$D77*$E77*$G77*$K77*$CA$10)</f>
        <v>0</v>
      </c>
      <c r="CB77" s="90"/>
      <c r="CC77" s="89">
        <f>(CB77*$D77*$E77*$G77*$J77*$CC$10)</f>
        <v>0</v>
      </c>
      <c r="CD77" s="90"/>
      <c r="CE77" s="89">
        <f>(CD77*$D77*$E77*$G77*$J77*$CE$10)</f>
        <v>0</v>
      </c>
      <c r="CF77" s="90"/>
      <c r="CG77" s="89">
        <f>(CF77*$D77*$E77*$G77*$J77*$CG$10)</f>
        <v>0</v>
      </c>
      <c r="CH77" s="90"/>
      <c r="CI77" s="90">
        <f>(CH77*$D77*$E77*$G77*$J77*$CI$10)</f>
        <v>0</v>
      </c>
      <c r="CJ77" s="90"/>
      <c r="CK77" s="89">
        <f>(CJ77*$D77*$E77*$G77*$K77*$CK$10)</f>
        <v>0</v>
      </c>
      <c r="CL77" s="90"/>
      <c r="CM77" s="89">
        <f>(CL77*$D77*$E77*$G77*$J77*$CM$10)</f>
        <v>0</v>
      </c>
      <c r="CN77" s="90"/>
      <c r="CO77" s="89">
        <f>(CN77*$D77*$E77*$G77*$J77*$CO$10)</f>
        <v>0</v>
      </c>
      <c r="CP77" s="90"/>
      <c r="CQ77" s="89">
        <f>(CP77*$D77*$E77*$G77*$J77*$CQ$10)</f>
        <v>0</v>
      </c>
      <c r="CR77" s="90"/>
      <c r="CS77" s="89">
        <f>(CR77*$D77*$E77*$G77*$J77*$CS$10)</f>
        <v>0</v>
      </c>
      <c r="CT77" s="90"/>
      <c r="CU77" s="89">
        <f>(CT77*$D77*$E77*$G77*$J77*$CU$10)</f>
        <v>0</v>
      </c>
      <c r="CV77" s="90"/>
      <c r="CW77" s="89">
        <f>(CV77*$D77*$E77*$G77*$K77*$CW$10)</f>
        <v>0</v>
      </c>
      <c r="CX77" s="104">
        <v>0</v>
      </c>
      <c r="CY77" s="89">
        <f>(CX77*$D77*$E77*$G77*$K77*$CY$10)</f>
        <v>0</v>
      </c>
      <c r="CZ77" s="90"/>
      <c r="DA77" s="89">
        <f>(CZ77*$D77*$E77*$G77*$J77*$DA$10)</f>
        <v>0</v>
      </c>
      <c r="DB77" s="105"/>
      <c r="DC77" s="95">
        <f>(DB77*$D77*$E77*$G77*$K77*$DC$10)</f>
        <v>0</v>
      </c>
      <c r="DD77" s="90"/>
      <c r="DE77" s="89">
        <f>(DD77*$D77*$E77*$G77*$K77*$DE$10)</f>
        <v>0</v>
      </c>
      <c r="DF77" s="105"/>
      <c r="DG77" s="89">
        <f>(DF77*$D77*$E77*$G77*$K77*$DG$10)</f>
        <v>0</v>
      </c>
      <c r="DH77" s="90"/>
      <c r="DI77" s="89">
        <f>(DH77*$D77*$E77*$G77*$K77*$DI$10)</f>
        <v>0</v>
      </c>
      <c r="DJ77" s="90"/>
      <c r="DK77" s="89">
        <f>(DJ77*$D77*$E77*$G77*$L77*$DK$10)</f>
        <v>0</v>
      </c>
      <c r="DL77" s="90"/>
      <c r="DM77" s="115">
        <f>(DL77*$D77*$E77*$G77*$M77*$DM$10)</f>
        <v>0</v>
      </c>
      <c r="DN77" s="99">
        <f t="shared" si="293"/>
        <v>10</v>
      </c>
      <c r="DO77" s="97">
        <f t="shared" si="293"/>
        <v>994501.20000000007</v>
      </c>
    </row>
    <row r="78" spans="1:119" ht="15.75" customHeight="1" x14ac:dyDescent="0.25">
      <c r="A78" s="100">
        <v>12</v>
      </c>
      <c r="B78" s="311"/>
      <c r="C78" s="312" t="s">
        <v>205</v>
      </c>
      <c r="D78" s="310">
        <v>22900</v>
      </c>
      <c r="E78" s="313">
        <v>0.65</v>
      </c>
      <c r="F78" s="313"/>
      <c r="G78" s="85">
        <v>1</v>
      </c>
      <c r="H78" s="85"/>
      <c r="I78" s="85"/>
      <c r="J78" s="310">
        <v>1.4</v>
      </c>
      <c r="K78" s="310">
        <v>1.68</v>
      </c>
      <c r="L78" s="310">
        <v>2.23</v>
      </c>
      <c r="M78" s="310">
        <v>2.57</v>
      </c>
      <c r="N78" s="110">
        <f>SUM(N79:N91)</f>
        <v>172</v>
      </c>
      <c r="O78" s="110">
        <f t="shared" ref="O78:BZ78" si="294">SUM(O79:O91)</f>
        <v>5861850.3999999994</v>
      </c>
      <c r="P78" s="110">
        <f t="shared" si="294"/>
        <v>0</v>
      </c>
      <c r="Q78" s="110">
        <f t="shared" si="294"/>
        <v>0</v>
      </c>
      <c r="R78" s="110">
        <f t="shared" si="294"/>
        <v>3735</v>
      </c>
      <c r="S78" s="110">
        <f t="shared" si="294"/>
        <v>85559547.920000017</v>
      </c>
      <c r="T78" s="110">
        <f t="shared" si="294"/>
        <v>0</v>
      </c>
      <c r="U78" s="110">
        <f t="shared" si="294"/>
        <v>0</v>
      </c>
      <c r="V78" s="110">
        <f t="shared" si="294"/>
        <v>0</v>
      </c>
      <c r="W78" s="110">
        <f t="shared" si="294"/>
        <v>0</v>
      </c>
      <c r="X78" s="110">
        <f t="shared" si="294"/>
        <v>0</v>
      </c>
      <c r="Y78" s="110">
        <f t="shared" si="294"/>
        <v>0</v>
      </c>
      <c r="Z78" s="110">
        <f t="shared" si="294"/>
        <v>0</v>
      </c>
      <c r="AA78" s="110">
        <f t="shared" si="294"/>
        <v>0</v>
      </c>
      <c r="AB78" s="110">
        <f t="shared" si="294"/>
        <v>0</v>
      </c>
      <c r="AC78" s="110">
        <f t="shared" si="294"/>
        <v>0</v>
      </c>
      <c r="AD78" s="110">
        <f t="shared" si="294"/>
        <v>46</v>
      </c>
      <c r="AE78" s="110">
        <f t="shared" si="294"/>
        <v>2507412.6</v>
      </c>
      <c r="AF78" s="110">
        <f t="shared" si="294"/>
        <v>0</v>
      </c>
      <c r="AG78" s="110">
        <f t="shared" si="294"/>
        <v>0</v>
      </c>
      <c r="AH78" s="110">
        <f t="shared" si="294"/>
        <v>372</v>
      </c>
      <c r="AI78" s="110">
        <f t="shared" si="294"/>
        <v>5818890</v>
      </c>
      <c r="AJ78" s="110">
        <f t="shared" si="294"/>
        <v>1909</v>
      </c>
      <c r="AK78" s="110">
        <f t="shared" si="294"/>
        <v>64491479.219999991</v>
      </c>
      <c r="AL78" s="110">
        <f t="shared" si="294"/>
        <v>0</v>
      </c>
      <c r="AM78" s="110">
        <f t="shared" si="294"/>
        <v>0</v>
      </c>
      <c r="AN78" s="110">
        <f t="shared" si="294"/>
        <v>70</v>
      </c>
      <c r="AO78" s="110">
        <f t="shared" si="294"/>
        <v>1417693.2</v>
      </c>
      <c r="AP78" s="110">
        <v>0</v>
      </c>
      <c r="AQ78" s="110">
        <f t="shared" si="294"/>
        <v>0</v>
      </c>
      <c r="AR78" s="110">
        <f t="shared" si="294"/>
        <v>2</v>
      </c>
      <c r="AS78" s="110">
        <f t="shared" si="294"/>
        <v>70692.299999999988</v>
      </c>
      <c r="AT78" s="110">
        <f t="shared" si="294"/>
        <v>42</v>
      </c>
      <c r="AU78" s="110">
        <f t="shared" si="294"/>
        <v>2050653.7799999998</v>
      </c>
      <c r="AV78" s="110">
        <f t="shared" si="294"/>
        <v>0</v>
      </c>
      <c r="AW78" s="110">
        <f t="shared" si="294"/>
        <v>0</v>
      </c>
      <c r="AX78" s="110">
        <f t="shared" si="294"/>
        <v>0</v>
      </c>
      <c r="AY78" s="110">
        <f t="shared" si="294"/>
        <v>0</v>
      </c>
      <c r="AZ78" s="110">
        <f t="shared" si="294"/>
        <v>0</v>
      </c>
      <c r="BA78" s="110">
        <f t="shared" si="294"/>
        <v>0</v>
      </c>
      <c r="BB78" s="110">
        <f t="shared" si="294"/>
        <v>374</v>
      </c>
      <c r="BC78" s="110">
        <f t="shared" si="294"/>
        <v>9091222.1400000006</v>
      </c>
      <c r="BD78" s="110">
        <f t="shared" si="294"/>
        <v>10</v>
      </c>
      <c r="BE78" s="110">
        <f t="shared" si="294"/>
        <v>487728.78</v>
      </c>
      <c r="BF78" s="110">
        <f t="shared" si="294"/>
        <v>4188</v>
      </c>
      <c r="BG78" s="110">
        <f t="shared" si="294"/>
        <v>120786306.47999999</v>
      </c>
      <c r="BH78" s="110">
        <f t="shared" si="294"/>
        <v>33</v>
      </c>
      <c r="BI78" s="110">
        <f t="shared" si="294"/>
        <v>1902055.68</v>
      </c>
      <c r="BJ78" s="110">
        <f t="shared" si="294"/>
        <v>50</v>
      </c>
      <c r="BK78" s="110">
        <f t="shared" si="294"/>
        <v>1106070</v>
      </c>
      <c r="BL78" s="110">
        <f t="shared" si="294"/>
        <v>0</v>
      </c>
      <c r="BM78" s="110">
        <f t="shared" si="294"/>
        <v>0</v>
      </c>
      <c r="BN78" s="110">
        <f t="shared" si="294"/>
        <v>799</v>
      </c>
      <c r="BO78" s="110">
        <f t="shared" si="294"/>
        <v>20724558.624000002</v>
      </c>
      <c r="BP78" s="110">
        <f t="shared" si="294"/>
        <v>178</v>
      </c>
      <c r="BQ78" s="110">
        <f t="shared" si="294"/>
        <v>3901445.52</v>
      </c>
      <c r="BR78" s="110">
        <f t="shared" si="294"/>
        <v>290</v>
      </c>
      <c r="BS78" s="110">
        <f t="shared" si="294"/>
        <v>9848351.1000000015</v>
      </c>
      <c r="BT78" s="110">
        <f t="shared" si="294"/>
        <v>81</v>
      </c>
      <c r="BU78" s="110">
        <f t="shared" si="294"/>
        <v>1566425.952</v>
      </c>
      <c r="BV78" s="110">
        <f t="shared" si="294"/>
        <v>568</v>
      </c>
      <c r="BW78" s="110">
        <f t="shared" si="294"/>
        <v>15522490.199999999</v>
      </c>
      <c r="BX78" s="110">
        <f t="shared" si="294"/>
        <v>901</v>
      </c>
      <c r="BY78" s="110">
        <f t="shared" si="294"/>
        <v>19531849.68</v>
      </c>
      <c r="BZ78" s="110">
        <f t="shared" si="294"/>
        <v>470</v>
      </c>
      <c r="CA78" s="110">
        <f t="shared" ref="CA78:DO78" si="295">SUM(CA79:CA91)</f>
        <v>9718027.1999999993</v>
      </c>
      <c r="CB78" s="110">
        <f t="shared" si="295"/>
        <v>10</v>
      </c>
      <c r="CC78" s="110">
        <f t="shared" si="295"/>
        <v>181138.99999999997</v>
      </c>
      <c r="CD78" s="110">
        <f t="shared" si="295"/>
        <v>0</v>
      </c>
      <c r="CE78" s="110">
        <f t="shared" si="295"/>
        <v>0</v>
      </c>
      <c r="CF78" s="110">
        <f t="shared" si="295"/>
        <v>0</v>
      </c>
      <c r="CG78" s="110">
        <f t="shared" si="295"/>
        <v>0</v>
      </c>
      <c r="CH78" s="110">
        <f t="shared" si="295"/>
        <v>0</v>
      </c>
      <c r="CI78" s="110">
        <f t="shared" si="295"/>
        <v>0</v>
      </c>
      <c r="CJ78" s="110">
        <f t="shared" si="295"/>
        <v>0</v>
      </c>
      <c r="CK78" s="110">
        <f t="shared" si="295"/>
        <v>0</v>
      </c>
      <c r="CL78" s="110">
        <f t="shared" si="295"/>
        <v>2</v>
      </c>
      <c r="CM78" s="110">
        <f t="shared" si="295"/>
        <v>34336.259999999995</v>
      </c>
      <c r="CN78" s="110">
        <f t="shared" si="295"/>
        <v>2</v>
      </c>
      <c r="CO78" s="110">
        <f t="shared" si="295"/>
        <v>57002.679999999993</v>
      </c>
      <c r="CP78" s="110">
        <f t="shared" si="295"/>
        <v>20</v>
      </c>
      <c r="CQ78" s="110">
        <f t="shared" si="295"/>
        <v>611544.5</v>
      </c>
      <c r="CR78" s="110">
        <f t="shared" si="295"/>
        <v>310</v>
      </c>
      <c r="CS78" s="110">
        <f t="shared" si="295"/>
        <v>6623890.9519999987</v>
      </c>
      <c r="CT78" s="110">
        <f t="shared" si="295"/>
        <v>762</v>
      </c>
      <c r="CU78" s="110">
        <f t="shared" si="295"/>
        <v>16754270.665999999</v>
      </c>
      <c r="CV78" s="110">
        <f t="shared" si="295"/>
        <v>3</v>
      </c>
      <c r="CW78" s="110">
        <f t="shared" si="295"/>
        <v>136190.88</v>
      </c>
      <c r="CX78" s="110">
        <f t="shared" si="295"/>
        <v>353</v>
      </c>
      <c r="CY78" s="110">
        <f t="shared" si="295"/>
        <v>6487302.5279999999</v>
      </c>
      <c r="CZ78" s="110">
        <f t="shared" si="295"/>
        <v>0</v>
      </c>
      <c r="DA78" s="110">
        <f t="shared" si="295"/>
        <v>0</v>
      </c>
      <c r="DB78" s="114">
        <f t="shared" si="295"/>
        <v>0</v>
      </c>
      <c r="DC78" s="113">
        <f t="shared" si="295"/>
        <v>0</v>
      </c>
      <c r="DD78" s="110">
        <f t="shared" si="295"/>
        <v>420</v>
      </c>
      <c r="DE78" s="110">
        <f t="shared" si="295"/>
        <v>9874992.9600000009</v>
      </c>
      <c r="DF78" s="114">
        <f t="shared" si="295"/>
        <v>90</v>
      </c>
      <c r="DG78" s="110">
        <f t="shared" si="295"/>
        <v>4049716.608</v>
      </c>
      <c r="DH78" s="110">
        <f t="shared" si="295"/>
        <v>300</v>
      </c>
      <c r="DI78" s="110">
        <f t="shared" si="295"/>
        <v>6757933.811999999</v>
      </c>
      <c r="DJ78" s="110">
        <v>102</v>
      </c>
      <c r="DK78" s="110">
        <f t="shared" si="295"/>
        <v>3385742.1</v>
      </c>
      <c r="DL78" s="110">
        <f t="shared" si="295"/>
        <v>281</v>
      </c>
      <c r="DM78" s="110">
        <f t="shared" si="295"/>
        <v>10264434.024</v>
      </c>
      <c r="DN78" s="110">
        <f t="shared" si="295"/>
        <v>16945</v>
      </c>
      <c r="DO78" s="110">
        <f t="shared" si="295"/>
        <v>447183247.74600005</v>
      </c>
    </row>
    <row r="79" spans="1:119" ht="15.75" customHeight="1" x14ac:dyDescent="0.25">
      <c r="A79" s="100"/>
      <c r="B79" s="308">
        <v>56</v>
      </c>
      <c r="C79" s="309" t="s">
        <v>206</v>
      </c>
      <c r="D79" s="310">
        <v>22900</v>
      </c>
      <c r="E79" s="102">
        <v>0.57999999999999996</v>
      </c>
      <c r="F79" s="102"/>
      <c r="G79" s="85">
        <v>1</v>
      </c>
      <c r="H79" s="85"/>
      <c r="I79" s="85"/>
      <c r="J79" s="310">
        <v>1.4</v>
      </c>
      <c r="K79" s="310">
        <v>1.68</v>
      </c>
      <c r="L79" s="310">
        <v>2.23</v>
      </c>
      <c r="M79" s="310">
        <v>2.57</v>
      </c>
      <c r="N79" s="90"/>
      <c r="O79" s="89">
        <f t="shared" ref="O79:O141" si="296">(N79*$D79*$E79*$G79*$J79*$O$10)</f>
        <v>0</v>
      </c>
      <c r="P79" s="90"/>
      <c r="Q79" s="90">
        <f t="shared" ref="Q79:Q84" si="297">(P79*$D79*$E79*$G79*$J79*$Q$10)</f>
        <v>0</v>
      </c>
      <c r="R79" s="90"/>
      <c r="S79" s="89">
        <f t="shared" ref="S79:S84" si="298">(R79*$D79*$E79*$G79*$J79*$S$10)</f>
        <v>0</v>
      </c>
      <c r="T79" s="90"/>
      <c r="U79" s="89">
        <f t="shared" ref="U79:U84" si="299">(T79/12*7*$D79*$E79*$G79*$J79*$U$10)+(T79/12*5*$D79*$E79*$G79*$J79*$U$11)</f>
        <v>0</v>
      </c>
      <c r="V79" s="90">
        <v>0</v>
      </c>
      <c r="W79" s="89">
        <f t="shared" ref="W79:W84" si="300">(V79*$D79*$E79*$G79*$J79*$W$10)</f>
        <v>0</v>
      </c>
      <c r="X79" s="90">
        <v>0</v>
      </c>
      <c r="Y79" s="89">
        <f t="shared" ref="Y79:Y84" si="301">(X79*$D79*$E79*$G79*$J79*$Y$10)</f>
        <v>0</v>
      </c>
      <c r="Z79" s="90"/>
      <c r="AA79" s="89">
        <f t="shared" ref="AA79:AA84" si="302">(Z79*$D79*$E79*$G79*$J79*$AA$10)</f>
        <v>0</v>
      </c>
      <c r="AB79" s="90">
        <v>0</v>
      </c>
      <c r="AC79" s="89">
        <f t="shared" ref="AC79:AC84" si="303">(AB79*$D79*$E79*$G79*$J79*$AC$10)</f>
        <v>0</v>
      </c>
      <c r="AD79" s="90"/>
      <c r="AE79" s="89">
        <f t="shared" ref="AE79:AE84" si="304">(AD79*$D79*$E79*$G79*$J79*$AE$10)</f>
        <v>0</v>
      </c>
      <c r="AF79" s="90">
        <v>0</v>
      </c>
      <c r="AG79" s="89">
        <f t="shared" ref="AG79:AG84" si="305">(AF79*$D79*$E79*$G79*$J79*$AG$10)</f>
        <v>0</v>
      </c>
      <c r="AH79" s="93"/>
      <c r="AI79" s="89">
        <f t="shared" ref="AI79:AI84" si="306">(AH79*$D79*$E79*$G79*$J79*$AI$10)</f>
        <v>0</v>
      </c>
      <c r="AJ79" s="90">
        <v>640</v>
      </c>
      <c r="AK79" s="89">
        <f t="shared" ref="AK79:AK84" si="307">(AJ79*$D79*$E79*$G79*$J79*$AK$10)</f>
        <v>13090739.200000001</v>
      </c>
      <c r="AL79" s="104">
        <v>0</v>
      </c>
      <c r="AM79" s="89">
        <f t="shared" ref="AM79:AM84" si="308">(AL79*$D79*$E79*$G79*$K79*$AM$10)</f>
        <v>0</v>
      </c>
      <c r="AN79" s="90">
        <v>0</v>
      </c>
      <c r="AO79" s="89">
        <f t="shared" ref="AO79:AO84" si="309">(AN79*$D79*$E79*$G79*$K79*$AO$10)</f>
        <v>0</v>
      </c>
      <c r="AP79" s="90"/>
      <c r="AQ79" s="89">
        <f t="shared" ref="AQ79:AQ84" si="310">(AP79*$D79*$E79*$G79*$J79*$AQ$10)</f>
        <v>0</v>
      </c>
      <c r="AR79" s="90">
        <v>0</v>
      </c>
      <c r="AS79" s="90">
        <f t="shared" ref="AS79:AS84" si="311">(AR79*$D79*$E79*$G79*$J79*$AS$10)</f>
        <v>0</v>
      </c>
      <c r="AT79" s="90">
        <v>0</v>
      </c>
      <c r="AU79" s="90">
        <f t="shared" ref="AU79:AU84" si="312">(AT79*$D79*$E79*$G79*$J79*$AU$10)</f>
        <v>0</v>
      </c>
      <c r="AV79" s="90">
        <v>0</v>
      </c>
      <c r="AW79" s="89">
        <f t="shared" ref="AW79:AW84" si="313">(AV79*$D79*$E79*$G79*$J79*$AW$10)</f>
        <v>0</v>
      </c>
      <c r="AX79" s="90">
        <v>0</v>
      </c>
      <c r="AY79" s="89">
        <f t="shared" ref="AY79:AY84" si="314">(AX79*$D79*$E79*$G79*$J79*$AY$10)</f>
        <v>0</v>
      </c>
      <c r="AZ79" s="90">
        <v>0</v>
      </c>
      <c r="BA79" s="89">
        <f t="shared" ref="BA79:BA84" si="315">(AZ79*$D79*$E79*$G79*$J79*$BA$10)</f>
        <v>0</v>
      </c>
      <c r="BB79" s="90">
        <v>30</v>
      </c>
      <c r="BC79" s="89">
        <f t="shared" ref="BC79:BC84" si="316">(BB79*$D79*$E79*$G79*$J79*$BC$10)</f>
        <v>613628.4</v>
      </c>
      <c r="BD79" s="90"/>
      <c r="BE79" s="89">
        <f t="shared" ref="BE79:BE84" si="317">(BD79*$D79*$E79*$G79*$J79*$BE$10)</f>
        <v>0</v>
      </c>
      <c r="BF79" s="90">
        <v>501</v>
      </c>
      <c r="BG79" s="89">
        <f t="shared" ref="BG79:BG84" si="318">(BF79*$D79*$E79*$G79*$K79*$BG$10)</f>
        <v>11179193.76</v>
      </c>
      <c r="BH79" s="90">
        <v>0</v>
      </c>
      <c r="BI79" s="89">
        <f t="shared" ref="BI79:BI84" si="319">(BH79*$D79*$E79*$G79*$K79*$BI$10)</f>
        <v>0</v>
      </c>
      <c r="BJ79" s="90"/>
      <c r="BK79" s="89">
        <f t="shared" ref="BK79:BK84" si="320">(BJ79*$D79*$E79*$G79*$K79*$BK$10)</f>
        <v>0</v>
      </c>
      <c r="BL79" s="90">
        <v>0</v>
      </c>
      <c r="BM79" s="89">
        <f t="shared" ref="BM79:BM84" si="321">(BL79*$D79*$E79*$G79*$K79*$BM$10)</f>
        <v>0</v>
      </c>
      <c r="BN79" s="90">
        <v>79</v>
      </c>
      <c r="BO79" s="89">
        <f t="shared" ref="BO79:BO84" si="322">(BN79*$D79*$E79*$G79*$K79*$BO$10)</f>
        <v>1939065.7440000002</v>
      </c>
      <c r="BP79" s="90"/>
      <c r="BQ79" s="89">
        <f t="shared" ref="BQ79:BQ84" si="323">(BP79*$D79*$E79*$G79*$K79*$BQ$10)</f>
        <v>0</v>
      </c>
      <c r="BR79" s="90">
        <v>20</v>
      </c>
      <c r="BS79" s="89">
        <f t="shared" ref="BS79:BS84" si="324">(BR79*$D79*$E79*$G79*$K79*$BS$10)</f>
        <v>557844</v>
      </c>
      <c r="BT79" s="90"/>
      <c r="BU79" s="89">
        <f t="shared" ref="BU79:BU84" si="325">(BT79*$D79*$E79*$G79*$K79*$BU$10)</f>
        <v>0</v>
      </c>
      <c r="BV79" s="90">
        <v>60</v>
      </c>
      <c r="BW79" s="89">
        <f t="shared" ref="BW79:BW84" si="326">(BV79*$D79*$E79*$G79*$K79*$BW$10)</f>
        <v>1673531.9999999998</v>
      </c>
      <c r="BX79" s="90">
        <v>70</v>
      </c>
      <c r="BY79" s="89">
        <f t="shared" ref="BY79:BY84" si="327">(BX79*$D79*$E79*$G79*$K79*$BY$10)</f>
        <v>1561963.1999999997</v>
      </c>
      <c r="BZ79" s="90">
        <v>28</v>
      </c>
      <c r="CA79" s="89">
        <f t="shared" ref="CA79:CA84" si="328">(BZ79*$D79*$E79*$G79*$K79*$CA$10)</f>
        <v>624785.28</v>
      </c>
      <c r="CB79" s="90">
        <v>0</v>
      </c>
      <c r="CC79" s="89">
        <f t="shared" ref="CC79:CC84" si="329">(CB79*$D79*$E79*$G79*$J79*$CC$10)</f>
        <v>0</v>
      </c>
      <c r="CD79" s="90">
        <v>0</v>
      </c>
      <c r="CE79" s="89">
        <f t="shared" ref="CE79:CE84" si="330">(CD79*$D79*$E79*$G79*$J79*$CE$10)</f>
        <v>0</v>
      </c>
      <c r="CF79" s="90">
        <v>0</v>
      </c>
      <c r="CG79" s="89">
        <f t="shared" ref="CG79:CG84" si="331">(CF79*$D79*$E79*$G79*$J79*$CG$10)</f>
        <v>0</v>
      </c>
      <c r="CH79" s="90"/>
      <c r="CI79" s="90">
        <f t="shared" ref="CI79:CI84" si="332">(CH79*$D79*$E79*$G79*$J79*$CI$10)</f>
        <v>0</v>
      </c>
      <c r="CJ79" s="90"/>
      <c r="CK79" s="89">
        <f t="shared" ref="CK79:CK84" si="333">(CJ79*$D79*$E79*$G79*$K79*$CK$10)</f>
        <v>0</v>
      </c>
      <c r="CL79" s="90">
        <v>0</v>
      </c>
      <c r="CM79" s="89">
        <f t="shared" ref="CM79:CM84" si="334">(CL79*$D79*$E79*$G79*$J79*$CM$10)</f>
        <v>0</v>
      </c>
      <c r="CN79" s="90"/>
      <c r="CO79" s="89">
        <f t="shared" ref="CO79:CO84" si="335">(CN79*$D79*$E79*$G79*$J79*$CO$10)</f>
        <v>0</v>
      </c>
      <c r="CP79" s="90"/>
      <c r="CQ79" s="89">
        <f t="shared" ref="CQ79:CQ84" si="336">(CP79*$D79*$E79*$G79*$J79*$CQ$10)</f>
        <v>0</v>
      </c>
      <c r="CR79" s="90">
        <v>35</v>
      </c>
      <c r="CS79" s="89">
        <f t="shared" ref="CS79:CS84" si="337">(CR79*$D79*$E79*$G79*$J79*$CS$10)</f>
        <v>735424.33999999985</v>
      </c>
      <c r="CT79" s="90">
        <v>50</v>
      </c>
      <c r="CU79" s="89">
        <f t="shared" ref="CU79:CU84" si="338">(CT79*$D79*$E79*$G79*$J79*$CU$10)</f>
        <v>1050606.1999999997</v>
      </c>
      <c r="CV79" s="90">
        <v>0</v>
      </c>
      <c r="CW79" s="89">
        <f t="shared" ref="CW79:CW84" si="339">(CV79*$D79*$E79*$G79*$K79*$CW$10)</f>
        <v>0</v>
      </c>
      <c r="CX79" s="104">
        <v>0</v>
      </c>
      <c r="CY79" s="89">
        <f t="shared" ref="CY79:CY84" si="340">(CX79*$D79*$E79*$G79*$K79*$CY$10)</f>
        <v>0</v>
      </c>
      <c r="CZ79" s="90"/>
      <c r="DA79" s="89">
        <f t="shared" ref="DA79:DA84" si="341">(CZ79*$D79*$E79*$G79*$J79*$DA$10)</f>
        <v>0</v>
      </c>
      <c r="DB79" s="105">
        <v>0</v>
      </c>
      <c r="DC79" s="95">
        <f t="shared" ref="DC79:DC84" si="342">(DB79*$D79*$E79*$G79*$K79*$DC$10)</f>
        <v>0</v>
      </c>
      <c r="DD79" s="90">
        <v>70</v>
      </c>
      <c r="DE79" s="89">
        <f t="shared" ref="DE79:DE84" si="343">(DD79*$D79*$E79*$G79*$K79*$DE$10)</f>
        <v>1561963.1999999997</v>
      </c>
      <c r="DF79" s="105"/>
      <c r="DG79" s="89">
        <f t="shared" ref="DG79:DG84" si="344">(DF79*$D79*$E79*$G79*$K79*$DG$10)</f>
        <v>0</v>
      </c>
      <c r="DH79" s="90">
        <v>5</v>
      </c>
      <c r="DI79" s="89">
        <f t="shared" ref="DI79:DI84" si="345">(DH79*$D79*$E79*$G79*$K79*$DI$10)</f>
        <v>126072.74399999999</v>
      </c>
      <c r="DJ79" s="90"/>
      <c r="DK79" s="89">
        <f t="shared" ref="DK79:DK84" si="346">(DJ79*$D79*$E79*$G79*$L79*$DK$10)</f>
        <v>0</v>
      </c>
      <c r="DL79" s="90">
        <v>8</v>
      </c>
      <c r="DM79" s="115">
        <f t="shared" ref="DM79:DM84" si="347">(DL79*$D79*$E79*$G79*$M79*$DM$10)</f>
        <v>327693.5039999999</v>
      </c>
      <c r="DN79" s="99">
        <f t="shared" ref="DN79:DO91" si="348">SUM(N79,P79,R79,T79,V79,X79,Z79,AB79,AD79,AF79,AH79,AJ79,AL79,AP79,AR79,CF79,AT79,AV79,AX79,AZ79,BB79,CJ79,BD79,BF79,BH79,BL79,AN79,BN79,BP79,BR79,BT79,BV79,BX79,BZ79,CB79,CD79,CH79,CL79,CN79,CP79,CR79,CT79,CV79,CX79,BJ79,CZ79,DB79,DD79,DF79,DH79,DJ79,DL79)</f>
        <v>1596</v>
      </c>
      <c r="DO79" s="97">
        <f t="shared" si="348"/>
        <v>35042511.572000004</v>
      </c>
    </row>
    <row r="80" spans="1:119" ht="15.75" customHeight="1" x14ac:dyDescent="0.25">
      <c r="A80" s="100"/>
      <c r="B80" s="308">
        <v>57</v>
      </c>
      <c r="C80" s="309" t="s">
        <v>207</v>
      </c>
      <c r="D80" s="310">
        <v>22900</v>
      </c>
      <c r="E80" s="102">
        <v>0.62</v>
      </c>
      <c r="F80" s="102"/>
      <c r="G80" s="85">
        <v>1</v>
      </c>
      <c r="H80" s="85"/>
      <c r="I80" s="85"/>
      <c r="J80" s="310">
        <v>1.4</v>
      </c>
      <c r="K80" s="310">
        <v>1.68</v>
      </c>
      <c r="L80" s="310">
        <v>2.23</v>
      </c>
      <c r="M80" s="310">
        <v>2.57</v>
      </c>
      <c r="N80" s="90"/>
      <c r="O80" s="89">
        <f t="shared" si="296"/>
        <v>0</v>
      </c>
      <c r="P80" s="90"/>
      <c r="Q80" s="90">
        <f t="shared" si="297"/>
        <v>0</v>
      </c>
      <c r="R80" s="90">
        <v>1603</v>
      </c>
      <c r="S80" s="89">
        <f t="shared" si="298"/>
        <v>35049466.759999998</v>
      </c>
      <c r="T80" s="90"/>
      <c r="U80" s="89">
        <f t="shared" si="299"/>
        <v>0</v>
      </c>
      <c r="V80" s="90"/>
      <c r="W80" s="89">
        <f t="shared" si="300"/>
        <v>0</v>
      </c>
      <c r="X80" s="90"/>
      <c r="Y80" s="89">
        <f t="shared" si="301"/>
        <v>0</v>
      </c>
      <c r="Z80" s="90"/>
      <c r="AA80" s="89">
        <f t="shared" si="302"/>
        <v>0</v>
      </c>
      <c r="AB80" s="90"/>
      <c r="AC80" s="89">
        <f t="shared" si="303"/>
        <v>0</v>
      </c>
      <c r="AD80" s="90"/>
      <c r="AE80" s="89">
        <f t="shared" si="304"/>
        <v>0</v>
      </c>
      <c r="AF80" s="90"/>
      <c r="AG80" s="89">
        <f t="shared" si="305"/>
        <v>0</v>
      </c>
      <c r="AH80" s="93"/>
      <c r="AI80" s="89">
        <f t="shared" si="306"/>
        <v>0</v>
      </c>
      <c r="AJ80" s="90">
        <v>52</v>
      </c>
      <c r="AK80" s="89">
        <f t="shared" si="307"/>
        <v>1136975.8400000001</v>
      </c>
      <c r="AL80" s="104">
        <v>0</v>
      </c>
      <c r="AM80" s="89">
        <f t="shared" si="308"/>
        <v>0</v>
      </c>
      <c r="AN80" s="90"/>
      <c r="AO80" s="89">
        <f t="shared" si="309"/>
        <v>0</v>
      </c>
      <c r="AP80" s="90"/>
      <c r="AQ80" s="89">
        <f t="shared" si="310"/>
        <v>0</v>
      </c>
      <c r="AR80" s="90"/>
      <c r="AS80" s="90">
        <f t="shared" si="311"/>
        <v>0</v>
      </c>
      <c r="AT80" s="90"/>
      <c r="AU80" s="90">
        <f t="shared" si="312"/>
        <v>0</v>
      </c>
      <c r="AV80" s="90"/>
      <c r="AW80" s="89">
        <f t="shared" si="313"/>
        <v>0</v>
      </c>
      <c r="AX80" s="90"/>
      <c r="AY80" s="89">
        <f t="shared" si="314"/>
        <v>0</v>
      </c>
      <c r="AZ80" s="90"/>
      <c r="BA80" s="89">
        <f t="shared" si="315"/>
        <v>0</v>
      </c>
      <c r="BB80" s="90">
        <v>83</v>
      </c>
      <c r="BC80" s="89">
        <f t="shared" si="316"/>
        <v>1814788.36</v>
      </c>
      <c r="BD80" s="90"/>
      <c r="BE80" s="89">
        <f t="shared" si="317"/>
        <v>0</v>
      </c>
      <c r="BF80" s="90">
        <v>1327</v>
      </c>
      <c r="BG80" s="89">
        <f t="shared" si="318"/>
        <v>31652453.279999997</v>
      </c>
      <c r="BH80" s="90"/>
      <c r="BI80" s="89">
        <f t="shared" si="319"/>
        <v>0</v>
      </c>
      <c r="BJ80" s="90"/>
      <c r="BK80" s="89">
        <f t="shared" si="320"/>
        <v>0</v>
      </c>
      <c r="BL80" s="90"/>
      <c r="BM80" s="89">
        <f t="shared" si="321"/>
        <v>0</v>
      </c>
      <c r="BN80" s="90">
        <v>230</v>
      </c>
      <c r="BO80" s="89">
        <f t="shared" si="322"/>
        <v>6034717.9200000009</v>
      </c>
      <c r="BP80" s="90">
        <v>1</v>
      </c>
      <c r="BQ80" s="89">
        <f t="shared" si="323"/>
        <v>23852.639999999999</v>
      </c>
      <c r="BR80" s="90">
        <v>37</v>
      </c>
      <c r="BS80" s="89">
        <f t="shared" si="324"/>
        <v>1103184.5999999999</v>
      </c>
      <c r="BT80" s="90"/>
      <c r="BU80" s="89">
        <f t="shared" si="325"/>
        <v>0</v>
      </c>
      <c r="BV80" s="90">
        <v>109</v>
      </c>
      <c r="BW80" s="89">
        <f t="shared" si="326"/>
        <v>3249922.1999999997</v>
      </c>
      <c r="BX80" s="90">
        <v>130</v>
      </c>
      <c r="BY80" s="89">
        <f t="shared" si="327"/>
        <v>3100843.1999999997</v>
      </c>
      <c r="BZ80" s="90">
        <v>88</v>
      </c>
      <c r="CA80" s="89">
        <f t="shared" si="328"/>
        <v>2099032.3199999998</v>
      </c>
      <c r="CB80" s="90"/>
      <c r="CC80" s="89">
        <f t="shared" si="329"/>
        <v>0</v>
      </c>
      <c r="CD80" s="90"/>
      <c r="CE80" s="89">
        <f t="shared" si="330"/>
        <v>0</v>
      </c>
      <c r="CF80" s="90"/>
      <c r="CG80" s="89">
        <f t="shared" si="331"/>
        <v>0</v>
      </c>
      <c r="CH80" s="90"/>
      <c r="CI80" s="90">
        <f t="shared" si="332"/>
        <v>0</v>
      </c>
      <c r="CJ80" s="90"/>
      <c r="CK80" s="89">
        <f t="shared" si="333"/>
        <v>0</v>
      </c>
      <c r="CL80" s="90"/>
      <c r="CM80" s="89">
        <f t="shared" si="334"/>
        <v>0</v>
      </c>
      <c r="CN80" s="90"/>
      <c r="CO80" s="89">
        <f t="shared" si="335"/>
        <v>0</v>
      </c>
      <c r="CP80" s="90"/>
      <c r="CQ80" s="89">
        <f t="shared" si="336"/>
        <v>0</v>
      </c>
      <c r="CR80" s="90">
        <v>101</v>
      </c>
      <c r="CS80" s="89">
        <f t="shared" si="337"/>
        <v>2268584.8359999997</v>
      </c>
      <c r="CT80" s="90">
        <v>213</v>
      </c>
      <c r="CU80" s="89">
        <f t="shared" si="338"/>
        <v>4784243.2679999992</v>
      </c>
      <c r="CV80" s="90"/>
      <c r="CW80" s="89">
        <f t="shared" si="339"/>
        <v>0</v>
      </c>
      <c r="CX80" s="104">
        <v>0</v>
      </c>
      <c r="CY80" s="89">
        <f t="shared" si="340"/>
        <v>0</v>
      </c>
      <c r="CZ80" s="90"/>
      <c r="DA80" s="89">
        <f t="shared" si="341"/>
        <v>0</v>
      </c>
      <c r="DB80" s="105"/>
      <c r="DC80" s="95">
        <f t="shared" si="342"/>
        <v>0</v>
      </c>
      <c r="DD80" s="90">
        <v>180</v>
      </c>
      <c r="DE80" s="89">
        <f t="shared" si="343"/>
        <v>4293475.2</v>
      </c>
      <c r="DF80" s="105"/>
      <c r="DG80" s="89">
        <f t="shared" si="344"/>
        <v>0</v>
      </c>
      <c r="DH80" s="90">
        <v>1</v>
      </c>
      <c r="DI80" s="89">
        <f t="shared" si="345"/>
        <v>26953.483199999995</v>
      </c>
      <c r="DJ80" s="90"/>
      <c r="DK80" s="89">
        <f t="shared" si="346"/>
        <v>0</v>
      </c>
      <c r="DL80" s="90">
        <v>14</v>
      </c>
      <c r="DM80" s="115">
        <f t="shared" si="347"/>
        <v>613012.848</v>
      </c>
      <c r="DN80" s="99">
        <f t="shared" si="348"/>
        <v>4169</v>
      </c>
      <c r="DO80" s="97">
        <f t="shared" si="348"/>
        <v>97251506.755199984</v>
      </c>
    </row>
    <row r="81" spans="1:119" ht="15.75" customHeight="1" x14ac:dyDescent="0.25">
      <c r="A81" s="100"/>
      <c r="B81" s="308">
        <v>58</v>
      </c>
      <c r="C81" s="309" t="s">
        <v>208</v>
      </c>
      <c r="D81" s="310">
        <v>22900</v>
      </c>
      <c r="E81" s="102">
        <v>1.4</v>
      </c>
      <c r="F81" s="102"/>
      <c r="G81" s="85">
        <v>1</v>
      </c>
      <c r="H81" s="85"/>
      <c r="I81" s="85"/>
      <c r="J81" s="310">
        <v>1.4</v>
      </c>
      <c r="K81" s="310">
        <v>1.68</v>
      </c>
      <c r="L81" s="310">
        <v>2.23</v>
      </c>
      <c r="M81" s="310">
        <v>2.57</v>
      </c>
      <c r="N81" s="90"/>
      <c r="O81" s="89">
        <f t="shared" si="296"/>
        <v>0</v>
      </c>
      <c r="P81" s="90"/>
      <c r="Q81" s="90">
        <f t="shared" si="297"/>
        <v>0</v>
      </c>
      <c r="R81" s="90">
        <v>3</v>
      </c>
      <c r="S81" s="89">
        <f t="shared" si="298"/>
        <v>148117.20000000001</v>
      </c>
      <c r="T81" s="90"/>
      <c r="U81" s="89">
        <f t="shared" si="299"/>
        <v>0</v>
      </c>
      <c r="V81" s="90">
        <v>0</v>
      </c>
      <c r="W81" s="89">
        <f t="shared" si="300"/>
        <v>0</v>
      </c>
      <c r="X81" s="90">
        <v>0</v>
      </c>
      <c r="Y81" s="89">
        <f t="shared" si="301"/>
        <v>0</v>
      </c>
      <c r="Z81" s="90"/>
      <c r="AA81" s="89">
        <f t="shared" si="302"/>
        <v>0</v>
      </c>
      <c r="AB81" s="90">
        <v>0</v>
      </c>
      <c r="AC81" s="89">
        <f t="shared" si="303"/>
        <v>0</v>
      </c>
      <c r="AD81" s="90"/>
      <c r="AE81" s="89">
        <f t="shared" si="304"/>
        <v>0</v>
      </c>
      <c r="AF81" s="90">
        <v>0</v>
      </c>
      <c r="AG81" s="89">
        <f t="shared" si="305"/>
        <v>0</v>
      </c>
      <c r="AH81" s="93"/>
      <c r="AI81" s="89">
        <f t="shared" si="306"/>
        <v>0</v>
      </c>
      <c r="AJ81" s="90">
        <v>30</v>
      </c>
      <c r="AK81" s="89">
        <f t="shared" si="307"/>
        <v>1481171.9999999998</v>
      </c>
      <c r="AL81" s="104">
        <v>0</v>
      </c>
      <c r="AM81" s="89">
        <f t="shared" si="308"/>
        <v>0</v>
      </c>
      <c r="AN81" s="90"/>
      <c r="AO81" s="89">
        <f t="shared" si="309"/>
        <v>0</v>
      </c>
      <c r="AP81" s="90"/>
      <c r="AQ81" s="89">
        <f t="shared" si="310"/>
        <v>0</v>
      </c>
      <c r="AR81" s="90">
        <v>0</v>
      </c>
      <c r="AS81" s="90">
        <f t="shared" si="311"/>
        <v>0</v>
      </c>
      <c r="AT81" s="90">
        <v>0</v>
      </c>
      <c r="AU81" s="90">
        <f t="shared" si="312"/>
        <v>0</v>
      </c>
      <c r="AV81" s="90">
        <v>0</v>
      </c>
      <c r="AW81" s="89">
        <f t="shared" si="313"/>
        <v>0</v>
      </c>
      <c r="AX81" s="90">
        <v>0</v>
      </c>
      <c r="AY81" s="89">
        <f t="shared" si="314"/>
        <v>0</v>
      </c>
      <c r="AZ81" s="90">
        <v>0</v>
      </c>
      <c r="BA81" s="89">
        <f t="shared" si="315"/>
        <v>0</v>
      </c>
      <c r="BB81" s="90"/>
      <c r="BC81" s="89">
        <f t="shared" si="316"/>
        <v>0</v>
      </c>
      <c r="BD81" s="90"/>
      <c r="BE81" s="89">
        <f t="shared" si="317"/>
        <v>0</v>
      </c>
      <c r="BF81" s="90">
        <v>5</v>
      </c>
      <c r="BG81" s="89">
        <f t="shared" si="318"/>
        <v>269304</v>
      </c>
      <c r="BH81" s="90">
        <v>0</v>
      </c>
      <c r="BI81" s="89">
        <f t="shared" si="319"/>
        <v>0</v>
      </c>
      <c r="BJ81" s="90"/>
      <c r="BK81" s="89">
        <f t="shared" si="320"/>
        <v>0</v>
      </c>
      <c r="BL81" s="90">
        <v>0</v>
      </c>
      <c r="BM81" s="89">
        <f t="shared" si="321"/>
        <v>0</v>
      </c>
      <c r="BN81" s="90">
        <v>8</v>
      </c>
      <c r="BO81" s="89">
        <f t="shared" si="322"/>
        <v>473975.03999999992</v>
      </c>
      <c r="BP81" s="90"/>
      <c r="BQ81" s="89">
        <f t="shared" si="323"/>
        <v>0</v>
      </c>
      <c r="BR81" s="90"/>
      <c r="BS81" s="89">
        <f t="shared" si="324"/>
        <v>0</v>
      </c>
      <c r="BT81" s="90"/>
      <c r="BU81" s="89">
        <f t="shared" si="325"/>
        <v>0</v>
      </c>
      <c r="BV81" s="90">
        <v>1</v>
      </c>
      <c r="BW81" s="89">
        <f t="shared" si="326"/>
        <v>67325.999999999985</v>
      </c>
      <c r="BX81" s="90">
        <v>1</v>
      </c>
      <c r="BY81" s="89">
        <f t="shared" si="327"/>
        <v>53860.799999999988</v>
      </c>
      <c r="BZ81" s="90"/>
      <c r="CA81" s="89">
        <f t="shared" si="328"/>
        <v>0</v>
      </c>
      <c r="CB81" s="90">
        <v>0</v>
      </c>
      <c r="CC81" s="89">
        <f t="shared" si="329"/>
        <v>0</v>
      </c>
      <c r="CD81" s="90">
        <v>0</v>
      </c>
      <c r="CE81" s="89">
        <f t="shared" si="330"/>
        <v>0</v>
      </c>
      <c r="CF81" s="90">
        <v>0</v>
      </c>
      <c r="CG81" s="89">
        <f t="shared" si="331"/>
        <v>0</v>
      </c>
      <c r="CH81" s="90"/>
      <c r="CI81" s="90">
        <f t="shared" si="332"/>
        <v>0</v>
      </c>
      <c r="CJ81" s="90"/>
      <c r="CK81" s="89">
        <f t="shared" si="333"/>
        <v>0</v>
      </c>
      <c r="CL81" s="90"/>
      <c r="CM81" s="89">
        <f t="shared" si="334"/>
        <v>0</v>
      </c>
      <c r="CN81" s="90"/>
      <c r="CO81" s="89">
        <f t="shared" si="335"/>
        <v>0</v>
      </c>
      <c r="CP81" s="90"/>
      <c r="CQ81" s="89">
        <f t="shared" si="336"/>
        <v>0</v>
      </c>
      <c r="CR81" s="90"/>
      <c r="CS81" s="89">
        <f t="shared" si="337"/>
        <v>0</v>
      </c>
      <c r="CT81" s="90"/>
      <c r="CU81" s="89">
        <f t="shared" si="338"/>
        <v>0</v>
      </c>
      <c r="CV81" s="90">
        <v>0</v>
      </c>
      <c r="CW81" s="89">
        <f t="shared" si="339"/>
        <v>0</v>
      </c>
      <c r="CX81" s="104">
        <v>0</v>
      </c>
      <c r="CY81" s="89">
        <f t="shared" si="340"/>
        <v>0</v>
      </c>
      <c r="CZ81" s="90"/>
      <c r="DA81" s="89">
        <f t="shared" si="341"/>
        <v>0</v>
      </c>
      <c r="DB81" s="105">
        <v>0</v>
      </c>
      <c r="DC81" s="95">
        <f t="shared" si="342"/>
        <v>0</v>
      </c>
      <c r="DD81" s="90">
        <v>4</v>
      </c>
      <c r="DE81" s="89">
        <f t="shared" si="343"/>
        <v>215443.19999999995</v>
      </c>
      <c r="DF81" s="105"/>
      <c r="DG81" s="89">
        <f t="shared" si="344"/>
        <v>0</v>
      </c>
      <c r="DH81" s="90">
        <v>3</v>
      </c>
      <c r="DI81" s="89">
        <f t="shared" si="345"/>
        <v>182588.11199999996</v>
      </c>
      <c r="DJ81" s="90"/>
      <c r="DK81" s="89">
        <f t="shared" si="346"/>
        <v>0</v>
      </c>
      <c r="DL81" s="90"/>
      <c r="DM81" s="115">
        <f t="shared" si="347"/>
        <v>0</v>
      </c>
      <c r="DN81" s="99">
        <f t="shared" si="348"/>
        <v>55</v>
      </c>
      <c r="DO81" s="97">
        <f t="shared" si="348"/>
        <v>2891786.351999999</v>
      </c>
    </row>
    <row r="82" spans="1:119" ht="15.75" customHeight="1" x14ac:dyDescent="0.25">
      <c r="A82" s="100"/>
      <c r="B82" s="308">
        <v>59</v>
      </c>
      <c r="C82" s="309" t="s">
        <v>209</v>
      </c>
      <c r="D82" s="310">
        <v>22900</v>
      </c>
      <c r="E82" s="102">
        <v>1.27</v>
      </c>
      <c r="F82" s="102"/>
      <c r="G82" s="85">
        <v>1</v>
      </c>
      <c r="H82" s="85"/>
      <c r="I82" s="85"/>
      <c r="J82" s="310">
        <v>1.4</v>
      </c>
      <c r="K82" s="310">
        <v>1.68</v>
      </c>
      <c r="L82" s="310">
        <v>2.23</v>
      </c>
      <c r="M82" s="310">
        <v>2.57</v>
      </c>
      <c r="N82" s="90">
        <v>14</v>
      </c>
      <c r="O82" s="89">
        <f t="shared" si="296"/>
        <v>627029.48</v>
      </c>
      <c r="P82" s="90"/>
      <c r="Q82" s="90">
        <f t="shared" si="297"/>
        <v>0</v>
      </c>
      <c r="R82" s="90">
        <v>5</v>
      </c>
      <c r="S82" s="89">
        <f t="shared" si="298"/>
        <v>223939.1</v>
      </c>
      <c r="T82" s="90"/>
      <c r="U82" s="89">
        <f t="shared" si="299"/>
        <v>0</v>
      </c>
      <c r="V82" s="90"/>
      <c r="W82" s="89">
        <f t="shared" si="300"/>
        <v>0</v>
      </c>
      <c r="X82" s="90"/>
      <c r="Y82" s="89">
        <f t="shared" si="301"/>
        <v>0</v>
      </c>
      <c r="Z82" s="90"/>
      <c r="AA82" s="89">
        <f t="shared" si="302"/>
        <v>0</v>
      </c>
      <c r="AB82" s="90"/>
      <c r="AC82" s="89">
        <f t="shared" si="303"/>
        <v>0</v>
      </c>
      <c r="AD82" s="90">
        <v>36</v>
      </c>
      <c r="AE82" s="89">
        <f t="shared" si="304"/>
        <v>1612361.52</v>
      </c>
      <c r="AF82" s="90"/>
      <c r="AG82" s="89">
        <f t="shared" si="305"/>
        <v>0</v>
      </c>
      <c r="AH82" s="93"/>
      <c r="AI82" s="89">
        <f t="shared" si="306"/>
        <v>0</v>
      </c>
      <c r="AJ82" s="90">
        <v>33</v>
      </c>
      <c r="AK82" s="89">
        <f t="shared" si="307"/>
        <v>1477998.06</v>
      </c>
      <c r="AL82" s="104">
        <v>0</v>
      </c>
      <c r="AM82" s="89">
        <f t="shared" si="308"/>
        <v>0</v>
      </c>
      <c r="AN82" s="90"/>
      <c r="AO82" s="89">
        <f t="shared" si="309"/>
        <v>0</v>
      </c>
      <c r="AP82" s="90"/>
      <c r="AQ82" s="89">
        <f t="shared" si="310"/>
        <v>0</v>
      </c>
      <c r="AR82" s="90">
        <v>1</v>
      </c>
      <c r="AS82" s="90">
        <f t="shared" si="311"/>
        <v>36644.58</v>
      </c>
      <c r="AT82" s="90">
        <v>18</v>
      </c>
      <c r="AU82" s="90">
        <f t="shared" si="312"/>
        <v>842825.33999999985</v>
      </c>
      <c r="AV82" s="90"/>
      <c r="AW82" s="89">
        <f t="shared" si="313"/>
        <v>0</v>
      </c>
      <c r="AX82" s="90"/>
      <c r="AY82" s="89">
        <f t="shared" si="314"/>
        <v>0</v>
      </c>
      <c r="AZ82" s="90"/>
      <c r="BA82" s="89">
        <f t="shared" si="315"/>
        <v>0</v>
      </c>
      <c r="BB82" s="90">
        <v>4</v>
      </c>
      <c r="BC82" s="89">
        <f t="shared" si="316"/>
        <v>179151.28</v>
      </c>
      <c r="BD82" s="90">
        <v>1</v>
      </c>
      <c r="BE82" s="89">
        <f t="shared" si="317"/>
        <v>44787.82</v>
      </c>
      <c r="BF82" s="90">
        <v>35</v>
      </c>
      <c r="BG82" s="89">
        <f t="shared" si="318"/>
        <v>1710080.4</v>
      </c>
      <c r="BH82" s="90">
        <v>1</v>
      </c>
      <c r="BI82" s="89">
        <f t="shared" si="319"/>
        <v>48859.439999999995</v>
      </c>
      <c r="BJ82" s="90"/>
      <c r="BK82" s="89">
        <f t="shared" si="320"/>
        <v>0</v>
      </c>
      <c r="BL82" s="90"/>
      <c r="BM82" s="89">
        <f t="shared" si="321"/>
        <v>0</v>
      </c>
      <c r="BN82" s="90">
        <v>25</v>
      </c>
      <c r="BO82" s="89">
        <f t="shared" si="322"/>
        <v>1343634.6</v>
      </c>
      <c r="BP82" s="90">
        <v>12</v>
      </c>
      <c r="BQ82" s="89">
        <f t="shared" si="323"/>
        <v>586313.28</v>
      </c>
      <c r="BR82" s="90">
        <v>49</v>
      </c>
      <c r="BS82" s="89">
        <f t="shared" si="324"/>
        <v>2992640.7</v>
      </c>
      <c r="BT82" s="90">
        <v>3</v>
      </c>
      <c r="BU82" s="89">
        <f t="shared" si="325"/>
        <v>131920.48800000001</v>
      </c>
      <c r="BV82" s="90">
        <v>5</v>
      </c>
      <c r="BW82" s="89">
        <f t="shared" si="326"/>
        <v>305371.5</v>
      </c>
      <c r="BX82" s="90">
        <v>7</v>
      </c>
      <c r="BY82" s="89">
        <f t="shared" si="327"/>
        <v>342016.08</v>
      </c>
      <c r="BZ82" s="90"/>
      <c r="CA82" s="89">
        <f t="shared" si="328"/>
        <v>0</v>
      </c>
      <c r="CB82" s="90"/>
      <c r="CC82" s="89">
        <f t="shared" si="329"/>
        <v>0</v>
      </c>
      <c r="CD82" s="90"/>
      <c r="CE82" s="89">
        <f t="shared" si="330"/>
        <v>0</v>
      </c>
      <c r="CF82" s="90"/>
      <c r="CG82" s="89">
        <f t="shared" si="331"/>
        <v>0</v>
      </c>
      <c r="CH82" s="90"/>
      <c r="CI82" s="90">
        <f t="shared" si="332"/>
        <v>0</v>
      </c>
      <c r="CJ82" s="90"/>
      <c r="CK82" s="89">
        <f t="shared" si="333"/>
        <v>0</v>
      </c>
      <c r="CL82" s="90"/>
      <c r="CM82" s="89">
        <f t="shared" si="334"/>
        <v>0</v>
      </c>
      <c r="CN82" s="90">
        <v>2</v>
      </c>
      <c r="CO82" s="89">
        <f t="shared" si="335"/>
        <v>57002.679999999993</v>
      </c>
      <c r="CP82" s="90">
        <v>19</v>
      </c>
      <c r="CQ82" s="89">
        <f t="shared" si="336"/>
        <v>541525.46</v>
      </c>
      <c r="CR82" s="90">
        <v>4</v>
      </c>
      <c r="CS82" s="89">
        <f t="shared" si="337"/>
        <v>184037.22399999996</v>
      </c>
      <c r="CT82" s="90">
        <v>12</v>
      </c>
      <c r="CU82" s="89">
        <f t="shared" si="338"/>
        <v>552111.6719999999</v>
      </c>
      <c r="CV82" s="90"/>
      <c r="CW82" s="89">
        <f t="shared" si="339"/>
        <v>0</v>
      </c>
      <c r="CX82" s="104">
        <v>19</v>
      </c>
      <c r="CY82" s="89">
        <f t="shared" si="340"/>
        <v>835496.424</v>
      </c>
      <c r="CZ82" s="90"/>
      <c r="DA82" s="89">
        <f t="shared" si="341"/>
        <v>0</v>
      </c>
      <c r="DB82" s="105"/>
      <c r="DC82" s="95">
        <f t="shared" si="342"/>
        <v>0</v>
      </c>
      <c r="DD82" s="90">
        <v>4</v>
      </c>
      <c r="DE82" s="89">
        <f t="shared" si="343"/>
        <v>195437.75999999998</v>
      </c>
      <c r="DF82" s="105"/>
      <c r="DG82" s="89">
        <f t="shared" si="344"/>
        <v>0</v>
      </c>
      <c r="DH82" s="90">
        <v>5</v>
      </c>
      <c r="DI82" s="89">
        <f t="shared" si="345"/>
        <v>276055.83599999995</v>
      </c>
      <c r="DJ82" s="90">
        <v>2</v>
      </c>
      <c r="DK82" s="89">
        <f t="shared" si="346"/>
        <v>155652.21599999999</v>
      </c>
      <c r="DL82" s="90"/>
      <c r="DM82" s="97">
        <f t="shared" si="347"/>
        <v>0</v>
      </c>
      <c r="DN82" s="99">
        <f t="shared" si="348"/>
        <v>316</v>
      </c>
      <c r="DO82" s="97">
        <f t="shared" si="348"/>
        <v>15302892.940000001</v>
      </c>
    </row>
    <row r="83" spans="1:119" ht="15.75" customHeight="1" x14ac:dyDescent="0.25">
      <c r="A83" s="100"/>
      <c r="B83" s="308">
        <v>60</v>
      </c>
      <c r="C83" s="309" t="s">
        <v>210</v>
      </c>
      <c r="D83" s="310">
        <v>22900</v>
      </c>
      <c r="E83" s="102">
        <v>3.12</v>
      </c>
      <c r="F83" s="102"/>
      <c r="G83" s="85">
        <v>1</v>
      </c>
      <c r="H83" s="85"/>
      <c r="I83" s="85"/>
      <c r="J83" s="310">
        <v>1.4</v>
      </c>
      <c r="K83" s="310">
        <v>1.68</v>
      </c>
      <c r="L83" s="310">
        <v>2.23</v>
      </c>
      <c r="M83" s="310">
        <v>2.57</v>
      </c>
      <c r="N83" s="90">
        <v>13</v>
      </c>
      <c r="O83" s="89">
        <f t="shared" si="296"/>
        <v>1430388.96</v>
      </c>
      <c r="P83" s="90"/>
      <c r="Q83" s="90">
        <f t="shared" si="297"/>
        <v>0</v>
      </c>
      <c r="R83" s="90"/>
      <c r="S83" s="89">
        <f t="shared" si="298"/>
        <v>0</v>
      </c>
      <c r="T83" s="90"/>
      <c r="U83" s="89">
        <f t="shared" si="299"/>
        <v>0</v>
      </c>
      <c r="V83" s="90"/>
      <c r="W83" s="89">
        <f t="shared" si="300"/>
        <v>0</v>
      </c>
      <c r="X83" s="90"/>
      <c r="Y83" s="89">
        <f t="shared" si="301"/>
        <v>0</v>
      </c>
      <c r="Z83" s="90"/>
      <c r="AA83" s="89">
        <f t="shared" si="302"/>
        <v>0</v>
      </c>
      <c r="AB83" s="90"/>
      <c r="AC83" s="89">
        <f t="shared" si="303"/>
        <v>0</v>
      </c>
      <c r="AD83" s="90">
        <v>7</v>
      </c>
      <c r="AE83" s="89">
        <f t="shared" si="304"/>
        <v>770209.44</v>
      </c>
      <c r="AF83" s="90"/>
      <c r="AG83" s="89">
        <f t="shared" si="305"/>
        <v>0</v>
      </c>
      <c r="AH83" s="93"/>
      <c r="AI83" s="89">
        <f t="shared" si="306"/>
        <v>0</v>
      </c>
      <c r="AJ83" s="90"/>
      <c r="AK83" s="89">
        <f t="shared" si="307"/>
        <v>0</v>
      </c>
      <c r="AL83" s="104">
        <v>0</v>
      </c>
      <c r="AM83" s="89">
        <f t="shared" si="308"/>
        <v>0</v>
      </c>
      <c r="AN83" s="90"/>
      <c r="AO83" s="89">
        <f t="shared" si="309"/>
        <v>0</v>
      </c>
      <c r="AP83" s="90"/>
      <c r="AQ83" s="89">
        <f t="shared" si="310"/>
        <v>0</v>
      </c>
      <c r="AR83" s="90"/>
      <c r="AS83" s="90">
        <f t="shared" si="311"/>
        <v>0</v>
      </c>
      <c r="AT83" s="90">
        <v>4</v>
      </c>
      <c r="AU83" s="90">
        <f t="shared" si="312"/>
        <v>460125.11999999994</v>
      </c>
      <c r="AV83" s="90"/>
      <c r="AW83" s="89">
        <f t="shared" si="313"/>
        <v>0</v>
      </c>
      <c r="AX83" s="90"/>
      <c r="AY83" s="89">
        <f t="shared" si="314"/>
        <v>0</v>
      </c>
      <c r="AZ83" s="90"/>
      <c r="BA83" s="89">
        <f t="shared" si="315"/>
        <v>0</v>
      </c>
      <c r="BB83" s="90"/>
      <c r="BC83" s="89">
        <f t="shared" si="316"/>
        <v>0</v>
      </c>
      <c r="BD83" s="90">
        <v>1</v>
      </c>
      <c r="BE83" s="89">
        <f t="shared" si="317"/>
        <v>110029.92000000001</v>
      </c>
      <c r="BF83" s="90">
        <v>3</v>
      </c>
      <c r="BG83" s="89">
        <f t="shared" si="318"/>
        <v>360097.92</v>
      </c>
      <c r="BH83" s="90">
        <v>7</v>
      </c>
      <c r="BI83" s="89">
        <f t="shared" si="319"/>
        <v>840228.48</v>
      </c>
      <c r="BJ83" s="90"/>
      <c r="BK83" s="89">
        <f t="shared" si="320"/>
        <v>0</v>
      </c>
      <c r="BL83" s="90"/>
      <c r="BM83" s="89">
        <f t="shared" si="321"/>
        <v>0</v>
      </c>
      <c r="BN83" s="90"/>
      <c r="BO83" s="89">
        <f t="shared" si="322"/>
        <v>0</v>
      </c>
      <c r="BP83" s="90">
        <v>0</v>
      </c>
      <c r="BQ83" s="89">
        <f t="shared" si="323"/>
        <v>0</v>
      </c>
      <c r="BR83" s="90"/>
      <c r="BS83" s="89">
        <f t="shared" si="324"/>
        <v>0</v>
      </c>
      <c r="BT83" s="90"/>
      <c r="BU83" s="89">
        <f t="shared" si="325"/>
        <v>0</v>
      </c>
      <c r="BV83" s="90"/>
      <c r="BW83" s="89">
        <f t="shared" si="326"/>
        <v>0</v>
      </c>
      <c r="BX83" s="90"/>
      <c r="BY83" s="89">
        <f t="shared" si="327"/>
        <v>0</v>
      </c>
      <c r="BZ83" s="90"/>
      <c r="CA83" s="89">
        <f t="shared" si="328"/>
        <v>0</v>
      </c>
      <c r="CB83" s="90"/>
      <c r="CC83" s="89">
        <f t="shared" si="329"/>
        <v>0</v>
      </c>
      <c r="CD83" s="90"/>
      <c r="CE83" s="89">
        <f t="shared" si="330"/>
        <v>0</v>
      </c>
      <c r="CF83" s="90"/>
      <c r="CG83" s="89">
        <f t="shared" si="331"/>
        <v>0</v>
      </c>
      <c r="CH83" s="90"/>
      <c r="CI83" s="90">
        <f t="shared" si="332"/>
        <v>0</v>
      </c>
      <c r="CJ83" s="90"/>
      <c r="CK83" s="89">
        <f t="shared" si="333"/>
        <v>0</v>
      </c>
      <c r="CL83" s="90"/>
      <c r="CM83" s="89">
        <f t="shared" si="334"/>
        <v>0</v>
      </c>
      <c r="CN83" s="90"/>
      <c r="CO83" s="89">
        <f t="shared" si="335"/>
        <v>0</v>
      </c>
      <c r="CP83" s="90">
        <v>1</v>
      </c>
      <c r="CQ83" s="89">
        <f t="shared" si="336"/>
        <v>70019.039999999994</v>
      </c>
      <c r="CR83" s="90"/>
      <c r="CS83" s="89">
        <f t="shared" si="337"/>
        <v>0</v>
      </c>
      <c r="CT83" s="90"/>
      <c r="CU83" s="89">
        <f t="shared" si="338"/>
        <v>0</v>
      </c>
      <c r="CV83" s="90"/>
      <c r="CW83" s="89">
        <f t="shared" si="339"/>
        <v>0</v>
      </c>
      <c r="CX83" s="104">
        <v>4</v>
      </c>
      <c r="CY83" s="89">
        <f t="shared" si="340"/>
        <v>432117.50400000002</v>
      </c>
      <c r="CZ83" s="90"/>
      <c r="DA83" s="89">
        <f t="shared" si="341"/>
        <v>0</v>
      </c>
      <c r="DB83" s="129"/>
      <c r="DC83" s="127">
        <f t="shared" si="342"/>
        <v>0</v>
      </c>
      <c r="DD83" s="124"/>
      <c r="DE83" s="123">
        <f t="shared" si="343"/>
        <v>0</v>
      </c>
      <c r="DF83" s="129"/>
      <c r="DG83" s="123">
        <f t="shared" si="344"/>
        <v>0</v>
      </c>
      <c r="DH83" s="124"/>
      <c r="DI83" s="123">
        <f t="shared" si="345"/>
        <v>0</v>
      </c>
      <c r="DJ83" s="124"/>
      <c r="DK83" s="123">
        <f t="shared" si="346"/>
        <v>0</v>
      </c>
      <c r="DL83" s="124"/>
      <c r="DM83" s="128">
        <f t="shared" si="347"/>
        <v>0</v>
      </c>
      <c r="DN83" s="130">
        <f t="shared" si="348"/>
        <v>40</v>
      </c>
      <c r="DO83" s="128">
        <f t="shared" si="348"/>
        <v>4473216.3839999996</v>
      </c>
    </row>
    <row r="84" spans="1:119" s="307" customFormat="1" ht="15.75" customHeight="1" x14ac:dyDescent="0.25">
      <c r="A84" s="100"/>
      <c r="B84" s="308">
        <v>61</v>
      </c>
      <c r="C84" s="309" t="s">
        <v>211</v>
      </c>
      <c r="D84" s="310">
        <v>22900</v>
      </c>
      <c r="E84" s="102">
        <v>4.51</v>
      </c>
      <c r="F84" s="102"/>
      <c r="G84" s="85">
        <v>1</v>
      </c>
      <c r="H84" s="85"/>
      <c r="I84" s="85"/>
      <c r="J84" s="310">
        <v>1.4</v>
      </c>
      <c r="K84" s="310">
        <v>1.68</v>
      </c>
      <c r="L84" s="310">
        <v>2.23</v>
      </c>
      <c r="M84" s="310">
        <v>2.57</v>
      </c>
      <c r="N84" s="90"/>
      <c r="O84" s="89">
        <f t="shared" si="296"/>
        <v>0</v>
      </c>
      <c r="P84" s="90"/>
      <c r="Q84" s="90">
        <f t="shared" si="297"/>
        <v>0</v>
      </c>
      <c r="R84" s="90">
        <v>14</v>
      </c>
      <c r="S84" s="89">
        <f t="shared" si="298"/>
        <v>2226695.2400000002</v>
      </c>
      <c r="T84" s="90"/>
      <c r="U84" s="89">
        <f t="shared" si="299"/>
        <v>0</v>
      </c>
      <c r="V84" s="90"/>
      <c r="W84" s="89">
        <f t="shared" si="300"/>
        <v>0</v>
      </c>
      <c r="X84" s="90"/>
      <c r="Y84" s="89">
        <f t="shared" si="301"/>
        <v>0</v>
      </c>
      <c r="Z84" s="90"/>
      <c r="AA84" s="89">
        <f t="shared" si="302"/>
        <v>0</v>
      </c>
      <c r="AB84" s="90"/>
      <c r="AC84" s="89">
        <f t="shared" si="303"/>
        <v>0</v>
      </c>
      <c r="AD84" s="90"/>
      <c r="AE84" s="89">
        <f t="shared" si="304"/>
        <v>0</v>
      </c>
      <c r="AF84" s="90"/>
      <c r="AG84" s="89">
        <f t="shared" si="305"/>
        <v>0</v>
      </c>
      <c r="AH84" s="93"/>
      <c r="AI84" s="89">
        <f t="shared" si="306"/>
        <v>0</v>
      </c>
      <c r="AJ84" s="90"/>
      <c r="AK84" s="89">
        <f t="shared" si="307"/>
        <v>0</v>
      </c>
      <c r="AL84" s="104">
        <v>0</v>
      </c>
      <c r="AM84" s="89">
        <f t="shared" si="308"/>
        <v>0</v>
      </c>
      <c r="AN84" s="90"/>
      <c r="AO84" s="89">
        <f t="shared" si="309"/>
        <v>0</v>
      </c>
      <c r="AP84" s="90"/>
      <c r="AQ84" s="89">
        <f t="shared" si="310"/>
        <v>0</v>
      </c>
      <c r="AR84" s="90"/>
      <c r="AS84" s="90">
        <f t="shared" si="311"/>
        <v>0</v>
      </c>
      <c r="AT84" s="90"/>
      <c r="AU84" s="90">
        <f t="shared" si="312"/>
        <v>0</v>
      </c>
      <c r="AV84" s="90"/>
      <c r="AW84" s="89">
        <f t="shared" si="313"/>
        <v>0</v>
      </c>
      <c r="AX84" s="90"/>
      <c r="AY84" s="89">
        <f t="shared" si="314"/>
        <v>0</v>
      </c>
      <c r="AZ84" s="90"/>
      <c r="BA84" s="89">
        <f t="shared" si="315"/>
        <v>0</v>
      </c>
      <c r="BB84" s="90"/>
      <c r="BC84" s="89">
        <f t="shared" si="316"/>
        <v>0</v>
      </c>
      <c r="BD84" s="90"/>
      <c r="BE84" s="89">
        <f t="shared" si="317"/>
        <v>0</v>
      </c>
      <c r="BF84" s="90">
        <v>3</v>
      </c>
      <c r="BG84" s="89">
        <f t="shared" si="318"/>
        <v>520526.16</v>
      </c>
      <c r="BH84" s="90"/>
      <c r="BI84" s="89">
        <f t="shared" si="319"/>
        <v>0</v>
      </c>
      <c r="BJ84" s="90"/>
      <c r="BK84" s="89">
        <f t="shared" si="320"/>
        <v>0</v>
      </c>
      <c r="BL84" s="90"/>
      <c r="BM84" s="89">
        <f t="shared" si="321"/>
        <v>0</v>
      </c>
      <c r="BN84" s="90"/>
      <c r="BO84" s="89">
        <f t="shared" si="322"/>
        <v>0</v>
      </c>
      <c r="BP84" s="90">
        <v>0</v>
      </c>
      <c r="BQ84" s="89">
        <f t="shared" si="323"/>
        <v>0</v>
      </c>
      <c r="BR84" s="90"/>
      <c r="BS84" s="89">
        <f t="shared" si="324"/>
        <v>0</v>
      </c>
      <c r="BT84" s="90"/>
      <c r="BU84" s="89">
        <f t="shared" si="325"/>
        <v>0</v>
      </c>
      <c r="BV84" s="90"/>
      <c r="BW84" s="89">
        <f t="shared" si="326"/>
        <v>0</v>
      </c>
      <c r="BX84" s="90"/>
      <c r="BY84" s="89">
        <f t="shared" si="327"/>
        <v>0</v>
      </c>
      <c r="BZ84" s="90"/>
      <c r="CA84" s="89">
        <f t="shared" si="328"/>
        <v>0</v>
      </c>
      <c r="CB84" s="90"/>
      <c r="CC84" s="89">
        <f t="shared" si="329"/>
        <v>0</v>
      </c>
      <c r="CD84" s="90"/>
      <c r="CE84" s="89">
        <f t="shared" si="330"/>
        <v>0</v>
      </c>
      <c r="CF84" s="90"/>
      <c r="CG84" s="89">
        <f t="shared" si="331"/>
        <v>0</v>
      </c>
      <c r="CH84" s="90"/>
      <c r="CI84" s="90">
        <f t="shared" si="332"/>
        <v>0</v>
      </c>
      <c r="CJ84" s="90"/>
      <c r="CK84" s="89">
        <f t="shared" si="333"/>
        <v>0</v>
      </c>
      <c r="CL84" s="90"/>
      <c r="CM84" s="89">
        <f t="shared" si="334"/>
        <v>0</v>
      </c>
      <c r="CN84" s="90"/>
      <c r="CO84" s="89">
        <f t="shared" si="335"/>
        <v>0</v>
      </c>
      <c r="CP84" s="90"/>
      <c r="CQ84" s="89">
        <f t="shared" si="336"/>
        <v>0</v>
      </c>
      <c r="CR84" s="90"/>
      <c r="CS84" s="89">
        <f t="shared" si="337"/>
        <v>0</v>
      </c>
      <c r="CT84" s="90"/>
      <c r="CU84" s="89">
        <f t="shared" si="338"/>
        <v>0</v>
      </c>
      <c r="CV84" s="90"/>
      <c r="CW84" s="89">
        <f t="shared" si="339"/>
        <v>0</v>
      </c>
      <c r="CX84" s="104">
        <v>0</v>
      </c>
      <c r="CY84" s="89">
        <f t="shared" si="340"/>
        <v>0</v>
      </c>
      <c r="CZ84" s="90"/>
      <c r="DA84" s="89">
        <f t="shared" si="341"/>
        <v>0</v>
      </c>
      <c r="DB84" s="305"/>
      <c r="DC84" s="306">
        <f t="shared" si="342"/>
        <v>0</v>
      </c>
      <c r="DD84" s="305"/>
      <c r="DE84" s="306">
        <f t="shared" si="343"/>
        <v>0</v>
      </c>
      <c r="DF84" s="305"/>
      <c r="DG84" s="306">
        <f t="shared" si="344"/>
        <v>0</v>
      </c>
      <c r="DH84" s="305"/>
      <c r="DI84" s="306">
        <f t="shared" si="345"/>
        <v>0</v>
      </c>
      <c r="DJ84" s="305"/>
      <c r="DK84" s="306">
        <f t="shared" si="346"/>
        <v>0</v>
      </c>
      <c r="DL84" s="305"/>
      <c r="DM84" s="306">
        <f t="shared" si="347"/>
        <v>0</v>
      </c>
      <c r="DN84" s="306">
        <f t="shared" si="348"/>
        <v>17</v>
      </c>
      <c r="DO84" s="306">
        <f t="shared" si="348"/>
        <v>2747221.4000000004</v>
      </c>
    </row>
    <row r="85" spans="1:119" s="307" customFormat="1" ht="15.75" customHeight="1" x14ac:dyDescent="0.25">
      <c r="A85" s="208"/>
      <c r="B85" s="308">
        <v>62</v>
      </c>
      <c r="C85" s="309" t="s">
        <v>212</v>
      </c>
      <c r="D85" s="310">
        <v>22900</v>
      </c>
      <c r="E85" s="102">
        <v>7.2</v>
      </c>
      <c r="F85" s="102"/>
      <c r="G85" s="85">
        <v>1</v>
      </c>
      <c r="H85" s="85"/>
      <c r="I85" s="85"/>
      <c r="J85" s="310">
        <v>1.4</v>
      </c>
      <c r="K85" s="310">
        <v>1.68</v>
      </c>
      <c r="L85" s="310">
        <v>2.23</v>
      </c>
      <c r="M85" s="310">
        <v>2.57</v>
      </c>
      <c r="N85" s="110">
        <v>7</v>
      </c>
      <c r="O85" s="89">
        <f t="shared" ref="O85" si="349">(N85*$D85*$E85*$G85*$J85)</f>
        <v>1615824</v>
      </c>
      <c r="P85" s="90"/>
      <c r="Q85" s="90">
        <f t="shared" ref="Q85" si="350">(P85*$D85*$E85*$G85*$J85)</f>
        <v>0</v>
      </c>
      <c r="R85" s="90">
        <v>0</v>
      </c>
      <c r="S85" s="89">
        <f t="shared" ref="S85" si="351">(R85*$D85*$E85*$G85*$J85)</f>
        <v>0</v>
      </c>
      <c r="T85" s="90"/>
      <c r="U85" s="89">
        <f t="shared" ref="U85" si="352">(T85*$D85*$E85*$G85*$J85)</f>
        <v>0</v>
      </c>
      <c r="V85" s="90"/>
      <c r="W85" s="89">
        <f t="shared" ref="W85" si="353">(V85*$D85*$E85*$G85*$J85)</f>
        <v>0</v>
      </c>
      <c r="X85" s="90"/>
      <c r="Y85" s="89">
        <f t="shared" ref="Y85" si="354">(X85*$D85*$E85*$G85*$J85)</f>
        <v>0</v>
      </c>
      <c r="Z85" s="90"/>
      <c r="AA85" s="89">
        <f t="shared" ref="AA85" si="355">(Z85*$D85*$E85*$G85*$J85)</f>
        <v>0</v>
      </c>
      <c r="AB85" s="90"/>
      <c r="AC85" s="89">
        <f t="shared" ref="AC85" si="356">(AB85*$D85*$E85*$G85*$J85)</f>
        <v>0</v>
      </c>
      <c r="AD85" s="90"/>
      <c r="AE85" s="89">
        <f t="shared" ref="AE85" si="357">(AD85*$D85*$E85*$G85*$J85)</f>
        <v>0</v>
      </c>
      <c r="AF85" s="90"/>
      <c r="AG85" s="89">
        <f t="shared" ref="AG85" si="358">(AF85*$D85*$E85*$G85*$J85)</f>
        <v>0</v>
      </c>
      <c r="AH85" s="93"/>
      <c r="AI85" s="89">
        <f t="shared" ref="AI85" si="359">(AH85*$D85*$E85*$G85*$J85)</f>
        <v>0</v>
      </c>
      <c r="AJ85" s="90">
        <v>34</v>
      </c>
      <c r="AK85" s="89">
        <f t="shared" ref="AK85" si="360">(AJ85*$D85*$E85*$G85*$J85)</f>
        <v>7848287.9999999991</v>
      </c>
      <c r="AL85" s="104"/>
      <c r="AM85" s="89">
        <f t="shared" ref="AM85" si="361">(AL85*$D85*$E85*$G85*$K85)</f>
        <v>0</v>
      </c>
      <c r="AN85" s="90"/>
      <c r="AO85" s="89">
        <f t="shared" ref="AO85" si="362">(AN85*$D85*$E85*$G85*$K85)</f>
        <v>0</v>
      </c>
      <c r="AP85" s="90"/>
      <c r="AQ85" s="89">
        <f t="shared" ref="AQ85" si="363">(AP85*$D85*$E85*$G85*$J85)</f>
        <v>0</v>
      </c>
      <c r="AR85" s="90"/>
      <c r="AS85" s="90">
        <f t="shared" ref="AS85" si="364">(AR85*$D85*$E85*$G85*$J85)</f>
        <v>0</v>
      </c>
      <c r="AT85" s="90"/>
      <c r="AU85" s="90">
        <f t="shared" ref="AU85" si="365">(AT85*$D85*$E85*$G85*$J85)</f>
        <v>0</v>
      </c>
      <c r="AV85" s="90"/>
      <c r="AW85" s="89">
        <f t="shared" ref="AW85" si="366">(AV85*$D85*$E85*$G85*$J85)</f>
        <v>0</v>
      </c>
      <c r="AX85" s="90"/>
      <c r="AY85" s="89">
        <f t="shared" ref="AY85" si="367">(AX85*$D85*$E85*$G85*$J85)</f>
        <v>0</v>
      </c>
      <c r="AZ85" s="90"/>
      <c r="BA85" s="89">
        <f t="shared" ref="BA85" si="368">(AZ85*$D85*$E85*$G85*$J85)</f>
        <v>0</v>
      </c>
      <c r="BB85" s="90"/>
      <c r="BC85" s="89">
        <f t="shared" ref="BC85" si="369">(BB85*$D85*$E85*$G85*$J85)</f>
        <v>0</v>
      </c>
      <c r="BD85" s="90"/>
      <c r="BE85" s="89">
        <f t="shared" ref="BE85" si="370">(BD85*$D85*$E85*$G85*$J85)</f>
        <v>0</v>
      </c>
      <c r="BF85" s="90">
        <v>1</v>
      </c>
      <c r="BG85" s="89">
        <f t="shared" ref="BG85" si="371">(BF85*$D85*$E85*$G85*$K85)</f>
        <v>276998.39999999997</v>
      </c>
      <c r="BH85" s="90"/>
      <c r="BI85" s="89">
        <f t="shared" ref="BI85" si="372">(BH85*$D85*$E85*$G85*$K85)</f>
        <v>0</v>
      </c>
      <c r="BJ85" s="90"/>
      <c r="BK85" s="89">
        <f t="shared" ref="BK85" si="373">(BJ85*$D85*$E85*$G85*$K85)</f>
        <v>0</v>
      </c>
      <c r="BL85" s="90"/>
      <c r="BM85" s="89">
        <f t="shared" ref="BM85" si="374">(BL85*$D85*$E85*$G85*$K85)</f>
        <v>0</v>
      </c>
      <c r="BN85" s="90"/>
      <c r="BO85" s="89">
        <f t="shared" ref="BO85" si="375">(BN85*$D85*$E85*$G85*$K85)</f>
        <v>0</v>
      </c>
      <c r="BP85" s="90"/>
      <c r="BQ85" s="89">
        <f t="shared" ref="BQ85" si="376">(BP85*$D85*$E85*$G85*$K85)</f>
        <v>0</v>
      </c>
      <c r="BR85" s="90">
        <v>3</v>
      </c>
      <c r="BS85" s="89">
        <f t="shared" ref="BS85" si="377">(BR85*$D85*$E85*$G85*$K85)</f>
        <v>830995.2</v>
      </c>
      <c r="BT85" s="90"/>
      <c r="BU85" s="89">
        <f t="shared" ref="BU85" si="378">(BT85*$D85*$E85*$G85*$K85)</f>
        <v>0</v>
      </c>
      <c r="BV85" s="90"/>
      <c r="BW85" s="89">
        <f t="shared" ref="BW85" si="379">(BV85*$D85*$E85*$G85*$K85)</f>
        <v>0</v>
      </c>
      <c r="BX85" s="90">
        <v>3</v>
      </c>
      <c r="BY85" s="89">
        <f t="shared" ref="BY85" si="380">(BX85*$D85*$E85*$G85*$K85)</f>
        <v>830995.2</v>
      </c>
      <c r="BZ85" s="90"/>
      <c r="CA85" s="89">
        <f t="shared" ref="CA85" si="381">(BZ85*$D85*$E85*$G85*$K85)</f>
        <v>0</v>
      </c>
      <c r="CB85" s="90"/>
      <c r="CC85" s="89">
        <f t="shared" ref="CC85" si="382">(CB85*$D85*$E85*$G85*$J85)</f>
        <v>0</v>
      </c>
      <c r="CD85" s="90"/>
      <c r="CE85" s="89">
        <f t="shared" ref="CE85" si="383">(CD85*$D85*$E85*$G85*$J85)</f>
        <v>0</v>
      </c>
      <c r="CF85" s="90"/>
      <c r="CG85" s="89">
        <f t="shared" ref="CG85" si="384">(CF85*$D85*$E85*$G85*$J85)</f>
        <v>0</v>
      </c>
      <c r="CH85" s="90"/>
      <c r="CI85" s="90">
        <f t="shared" ref="CI85" si="385">(CH85*$D85*$E85*$G85*$J85)</f>
        <v>0</v>
      </c>
      <c r="CJ85" s="90"/>
      <c r="CK85" s="89">
        <f t="shared" ref="CK85" si="386">(CJ85*$D85*$E85*$G85*$K85)</f>
        <v>0</v>
      </c>
      <c r="CL85" s="90"/>
      <c r="CM85" s="89">
        <f t="shared" ref="CM85" si="387">(CL85*$D85*$E85*$G85*$J85)</f>
        <v>0</v>
      </c>
      <c r="CN85" s="90"/>
      <c r="CO85" s="89">
        <f t="shared" ref="CO85" si="388">(CN85*$D85*$E85*$G85*$J85)</f>
        <v>0</v>
      </c>
      <c r="CP85" s="90"/>
      <c r="CQ85" s="89">
        <f t="shared" ref="CQ85" si="389">(CP85*$D85*$E85*$G85*$J85)</f>
        <v>0</v>
      </c>
      <c r="CR85" s="90"/>
      <c r="CS85" s="89">
        <f t="shared" ref="CS85" si="390">(CR85*$D85*$E85*$G85*$J85)</f>
        <v>0</v>
      </c>
      <c r="CT85" s="90"/>
      <c r="CU85" s="89">
        <f t="shared" ref="CU85" si="391">(CT85*$D85*$E85*$G85*$J85)</f>
        <v>0</v>
      </c>
      <c r="CV85" s="90"/>
      <c r="CW85" s="89">
        <f t="shared" ref="CW85" si="392">(CV85*$D85*$E85*$G85*$K85)</f>
        <v>0</v>
      </c>
      <c r="CX85" s="104"/>
      <c r="CY85" s="89">
        <f t="shared" ref="CY85" si="393">(CX85*$D85*$E85*$G85*$K85)</f>
        <v>0</v>
      </c>
      <c r="CZ85" s="90"/>
      <c r="DA85" s="89">
        <f t="shared" ref="DA85" si="394">(CZ85*$D85*$E85*$G85*$J85)</f>
        <v>0</v>
      </c>
      <c r="DB85" s="305"/>
      <c r="DC85" s="306">
        <f t="shared" ref="DC85" si="395">(DB85*$D85*$E85*$G85*$K85)</f>
        <v>0</v>
      </c>
      <c r="DD85" s="305"/>
      <c r="DE85" s="306">
        <f t="shared" ref="DE85" si="396">(DD85*$D85*$E85*$G85*$K85)</f>
        <v>0</v>
      </c>
      <c r="DF85" s="305"/>
      <c r="DG85" s="306">
        <f t="shared" ref="DG85" si="397">(DF85*$D85*$E85*$G85*$K85)</f>
        <v>0</v>
      </c>
      <c r="DH85" s="305"/>
      <c r="DI85" s="306">
        <f t="shared" ref="DI85" si="398">(DH85*$D85*$E85*$G85*$K85)</f>
        <v>0</v>
      </c>
      <c r="DJ85" s="305"/>
      <c r="DK85" s="306">
        <f t="shared" ref="DK85" si="399">(DJ85*$D85*$E85*$G85*$L85)</f>
        <v>0</v>
      </c>
      <c r="DL85" s="305"/>
      <c r="DM85" s="306">
        <f t="shared" ref="DM85" si="400">(DL85*$D85*$E85*$G85*$M85)</f>
        <v>0</v>
      </c>
      <c r="DN85" s="306">
        <f t="shared" si="348"/>
        <v>48</v>
      </c>
      <c r="DO85" s="306">
        <f t="shared" si="348"/>
        <v>11403100.799999999</v>
      </c>
    </row>
    <row r="86" spans="1:119" ht="40.5" customHeight="1" x14ac:dyDescent="0.25">
      <c r="A86" s="100"/>
      <c r="B86" s="308">
        <v>63</v>
      </c>
      <c r="C86" s="309" t="s">
        <v>213</v>
      </c>
      <c r="D86" s="310">
        <v>22900</v>
      </c>
      <c r="E86" s="102">
        <v>1.18</v>
      </c>
      <c r="F86" s="102"/>
      <c r="G86" s="85">
        <v>1</v>
      </c>
      <c r="H86" s="85"/>
      <c r="I86" s="85"/>
      <c r="J86" s="310">
        <v>1.4</v>
      </c>
      <c r="K86" s="310">
        <v>1.68</v>
      </c>
      <c r="L86" s="310">
        <v>2.23</v>
      </c>
      <c r="M86" s="310">
        <v>2.57</v>
      </c>
      <c r="N86" s="90">
        <v>7</v>
      </c>
      <c r="O86" s="89">
        <f t="shared" si="296"/>
        <v>291297.15999999997</v>
      </c>
      <c r="P86" s="90"/>
      <c r="Q86" s="90">
        <f t="shared" ref="Q86:Q91" si="401">(P86*$D86*$E86*$G86*$J86*$Q$10)</f>
        <v>0</v>
      </c>
      <c r="R86" s="90"/>
      <c r="S86" s="89">
        <f t="shared" ref="S86:S91" si="402">(R86*$D86*$E86*$G86*$J86*$S$10)</f>
        <v>0</v>
      </c>
      <c r="T86" s="90"/>
      <c r="U86" s="89">
        <f t="shared" ref="U86:U91" si="403">(T86/12*7*$D86*$E86*$G86*$J86*$U$10)+(T86/12*5*$D86*$E86*$G86*$J86*$U$11)</f>
        <v>0</v>
      </c>
      <c r="V86" s="90">
        <v>0</v>
      </c>
      <c r="W86" s="89">
        <f t="shared" ref="W86:W91" si="404">(V86*$D86*$E86*$G86*$J86*$W$10)</f>
        <v>0</v>
      </c>
      <c r="X86" s="90">
        <v>0</v>
      </c>
      <c r="Y86" s="89">
        <f t="shared" ref="Y86:Y91" si="405">(X86*$D86*$E86*$G86*$J86*$Y$10)</f>
        <v>0</v>
      </c>
      <c r="Z86" s="90"/>
      <c r="AA86" s="89">
        <f t="shared" ref="AA86:AA91" si="406">(Z86*$D86*$E86*$G86*$J86*$AA$10)</f>
        <v>0</v>
      </c>
      <c r="AB86" s="90">
        <v>0</v>
      </c>
      <c r="AC86" s="89">
        <f t="shared" ref="AC86:AC91" si="407">(AB86*$D86*$E86*$G86*$J86*$AC$10)</f>
        <v>0</v>
      </c>
      <c r="AD86" s="90">
        <v>3</v>
      </c>
      <c r="AE86" s="89">
        <f t="shared" ref="AE86:AE91" si="408">(AD86*$D86*$E86*$G86*$J86*$AE$10)</f>
        <v>124841.64</v>
      </c>
      <c r="AF86" s="90">
        <v>0</v>
      </c>
      <c r="AG86" s="89">
        <f t="shared" ref="AG86:AG91" si="409">(AF86*$D86*$E86*$G86*$J86*$AG$10)</f>
        <v>0</v>
      </c>
      <c r="AH86" s="93"/>
      <c r="AI86" s="89">
        <f t="shared" ref="AI86:AI91" si="410">(AH86*$D86*$E86*$G86*$J86*$AI$10)</f>
        <v>0</v>
      </c>
      <c r="AJ86" s="90">
        <v>752</v>
      </c>
      <c r="AK86" s="89">
        <f t="shared" ref="AK86:AK91" si="411">(AJ86*$D86*$E86*$G86*$J86*$AK$10)</f>
        <v>31293637.760000002</v>
      </c>
      <c r="AL86" s="104">
        <v>0</v>
      </c>
      <c r="AM86" s="89">
        <f t="shared" ref="AM86:AM91" si="412">(AL86*$D86*$E86*$G86*$K86*$AM$10)</f>
        <v>0</v>
      </c>
      <c r="AN86" s="90"/>
      <c r="AO86" s="89">
        <f t="shared" ref="AO86:AO91" si="413">(AN86*$D86*$E86*$G86*$K86*$AO$10)</f>
        <v>0</v>
      </c>
      <c r="AP86" s="90"/>
      <c r="AQ86" s="89">
        <f t="shared" ref="AQ86:AQ91" si="414">(AP86*$D86*$E86*$G86*$J86*$AQ$10)</f>
        <v>0</v>
      </c>
      <c r="AR86" s="90">
        <v>1</v>
      </c>
      <c r="AS86" s="90">
        <f t="shared" ref="AS86:AS91" si="415">(AR86*$D86*$E86*$G86*$J86*$AS$10)</f>
        <v>34047.719999999994</v>
      </c>
      <c r="AT86" s="90">
        <v>16</v>
      </c>
      <c r="AU86" s="90">
        <f t="shared" ref="AU86:AU91" si="416">(AT86*$D86*$E86*$G86*$J86*$AU$10)</f>
        <v>696086.71999999986</v>
      </c>
      <c r="AV86" s="90">
        <v>0</v>
      </c>
      <c r="AW86" s="89">
        <f t="shared" ref="AW86:AW91" si="417">(AV86*$D86*$E86*$G86*$J86*$AW$10)</f>
        <v>0</v>
      </c>
      <c r="AX86" s="90">
        <v>0</v>
      </c>
      <c r="AY86" s="89">
        <f t="shared" ref="AY86:AY91" si="418">(AX86*$D86*$E86*$G86*$J86*$AY$10)</f>
        <v>0</v>
      </c>
      <c r="AZ86" s="90">
        <v>0</v>
      </c>
      <c r="BA86" s="89">
        <f t="shared" ref="BA86:BA91" si="419">(AZ86*$D86*$E86*$G86*$J86*$BA$10)</f>
        <v>0</v>
      </c>
      <c r="BB86" s="90">
        <v>30</v>
      </c>
      <c r="BC86" s="89">
        <f t="shared" ref="BC86:BC91" si="420">(BB86*$D86*$E86*$G86*$J86*$BC$10)</f>
        <v>1248416.4000000001</v>
      </c>
      <c r="BD86" s="90">
        <v>8</v>
      </c>
      <c r="BE86" s="89">
        <f t="shared" ref="BE86:BE91" si="421">(BD86*$D86*$E86*$G86*$J86*$BE$10)</f>
        <v>332911.03999999998</v>
      </c>
      <c r="BF86" s="90">
        <v>353</v>
      </c>
      <c r="BG86" s="89">
        <f t="shared" ref="BG86:BG91" si="422">(BF86*$D86*$E86*$G86*$K86*$BG$10)</f>
        <v>16025126.879999999</v>
      </c>
      <c r="BH86" s="90">
        <v>21</v>
      </c>
      <c r="BI86" s="89">
        <f t="shared" ref="BI86:BI91" si="423">(BH86*$D86*$E86*$G86*$K86*$BI$10)</f>
        <v>953336.15999999992</v>
      </c>
      <c r="BJ86" s="90"/>
      <c r="BK86" s="89">
        <f t="shared" ref="BK86:BK91" si="424">(BJ86*$D86*$E86*$G86*$K86*$BK$10)</f>
        <v>0</v>
      </c>
      <c r="BL86" s="90">
        <v>0</v>
      </c>
      <c r="BM86" s="89">
        <f t="shared" ref="BM86:BM91" si="425">(BL86*$D86*$E86*$G86*$K86*$BM$10)</f>
        <v>0</v>
      </c>
      <c r="BN86" s="90">
        <v>21</v>
      </c>
      <c r="BO86" s="89">
        <f t="shared" ref="BO86:BO91" si="426">(BN86*$D86*$E86*$G86*$K86*$BO$10)</f>
        <v>1048669.7760000001</v>
      </c>
      <c r="BP86" s="90">
        <v>10</v>
      </c>
      <c r="BQ86" s="89">
        <f t="shared" ref="BQ86:BQ91" si="427">(BP86*$D86*$E86*$G86*$K86*$BQ$10)</f>
        <v>453969.6</v>
      </c>
      <c r="BR86" s="90">
        <v>12</v>
      </c>
      <c r="BS86" s="89">
        <f t="shared" ref="BS86:BS91" si="428">(BR86*$D86*$E86*$G86*$K86*$BS$10)</f>
        <v>680954.4</v>
      </c>
      <c r="BT86" s="90">
        <v>3</v>
      </c>
      <c r="BU86" s="89">
        <f t="shared" ref="BU86:BU91" si="429">(BT86*$D86*$E86*$G86*$K86*$BU$10)</f>
        <v>122571.792</v>
      </c>
      <c r="BV86" s="90">
        <v>20</v>
      </c>
      <c r="BW86" s="89">
        <f t="shared" ref="BW86:BW91" si="430">(BV86*$D86*$E86*$G86*$K86*$BW$10)</f>
        <v>1134924</v>
      </c>
      <c r="BX86" s="90">
        <v>15</v>
      </c>
      <c r="BY86" s="89">
        <f t="shared" ref="BY86:BY91" si="431">(BX86*$D86*$E86*$G86*$K86*$BY$10)</f>
        <v>680954.4</v>
      </c>
      <c r="BZ86" s="90">
        <v>12</v>
      </c>
      <c r="CA86" s="89">
        <f t="shared" ref="CA86:CA91" si="432">(BZ86*$D86*$E86*$G86*$K86*$CA$10)</f>
        <v>544763.52</v>
      </c>
      <c r="CB86" s="90">
        <v>0</v>
      </c>
      <c r="CC86" s="89">
        <f t="shared" ref="CC86:CC91" si="433">(CB86*$D86*$E86*$G86*$J86*$CC$10)</f>
        <v>0</v>
      </c>
      <c r="CD86" s="90"/>
      <c r="CE86" s="89">
        <f t="shared" ref="CE86:CE91" si="434">(CD86*$D86*$E86*$G86*$J86*$CE$10)</f>
        <v>0</v>
      </c>
      <c r="CF86" s="90">
        <v>0</v>
      </c>
      <c r="CG86" s="89">
        <f t="shared" ref="CG86:CG91" si="435">(CF86*$D86*$E86*$G86*$J86*$CG$10)</f>
        <v>0</v>
      </c>
      <c r="CH86" s="90"/>
      <c r="CI86" s="90">
        <f t="shared" ref="CI86:CI91" si="436">(CH86*$D86*$E86*$G86*$J86*$CI$10)</f>
        <v>0</v>
      </c>
      <c r="CJ86" s="90"/>
      <c r="CK86" s="89">
        <f t="shared" ref="CK86:CK91" si="437">(CJ86*$D86*$E86*$G86*$K86*$CK$10)</f>
        <v>0</v>
      </c>
      <c r="CL86" s="90">
        <v>1</v>
      </c>
      <c r="CM86" s="89">
        <f t="shared" ref="CM86:CM91" si="438">(CL86*$D86*$E86*$G86*$J86*$CM$10)</f>
        <v>26481.559999999994</v>
      </c>
      <c r="CN86" s="90"/>
      <c r="CO86" s="89">
        <f t="shared" ref="CO86:CO91" si="439">(CN86*$D86*$E86*$G86*$J86*$CO$10)</f>
        <v>0</v>
      </c>
      <c r="CP86" s="90"/>
      <c r="CQ86" s="89">
        <f t="shared" ref="CQ86:CQ91" si="440">(CP86*$D86*$E86*$G86*$J86*$CQ$10)</f>
        <v>0</v>
      </c>
      <c r="CR86" s="90">
        <v>15</v>
      </c>
      <c r="CS86" s="89">
        <f t="shared" ref="CS86:CS91" si="441">(CR86*$D86*$E86*$G86*$J86*$CS$10)</f>
        <v>641232.05999999994</v>
      </c>
      <c r="CT86" s="90">
        <v>47</v>
      </c>
      <c r="CU86" s="89">
        <f t="shared" ref="CU86:CU91" si="442">(CT86*$D86*$E86*$G86*$J86*$CU$10)</f>
        <v>2009193.7879999997</v>
      </c>
      <c r="CV86" s="90">
        <v>3</v>
      </c>
      <c r="CW86" s="89">
        <f t="shared" ref="CW86:CW91" si="443">(CV86*$D86*$E86*$G86*$K86*$CW$10)</f>
        <v>136190.88</v>
      </c>
      <c r="CX86" s="104">
        <v>0</v>
      </c>
      <c r="CY86" s="89">
        <f t="shared" ref="CY86:CY91" si="444">(CX86*$D86*$E86*$G86*$K86*$CY$10)</f>
        <v>0</v>
      </c>
      <c r="CZ86" s="90"/>
      <c r="DA86" s="89">
        <f t="shared" ref="DA86:DA91" si="445">(CZ86*$D86*$E86*$G86*$J86*$DA$10)</f>
        <v>0</v>
      </c>
      <c r="DB86" s="145">
        <v>0</v>
      </c>
      <c r="DC86" s="143">
        <f t="shared" ref="DC86:DC91" si="446">(DB86*$D86*$E86*$G86*$K86*$DC$10)</f>
        <v>0</v>
      </c>
      <c r="DD86" s="141">
        <v>10</v>
      </c>
      <c r="DE86" s="140">
        <f t="shared" ref="DE86:DE91" si="447">(DD86*$D86*$E86*$G86*$K86*$DE$10)</f>
        <v>453969.6</v>
      </c>
      <c r="DF86" s="145"/>
      <c r="DG86" s="140">
        <f t="shared" ref="DG86:DG91" si="448">(DF86*$D86*$E86*$G86*$K86*$DG$10)</f>
        <v>0</v>
      </c>
      <c r="DH86" s="141"/>
      <c r="DI86" s="140">
        <f t="shared" ref="DI86:DI91" si="449">(DH86*$D86*$E86*$G86*$K86*$DI$10)</f>
        <v>0</v>
      </c>
      <c r="DJ86" s="141">
        <v>5</v>
      </c>
      <c r="DK86" s="140">
        <f t="shared" ref="DK86:DK91" si="450">(DJ86*$D86*$E86*$G86*$L86*$DK$10)</f>
        <v>361554.36</v>
      </c>
      <c r="DL86" s="141">
        <v>6</v>
      </c>
      <c r="DM86" s="144">
        <f t="shared" ref="DM86:DM91" si="451">(DL86*$D86*$E86*$G86*$M86*$DM$10)</f>
        <v>500015.08799999999</v>
      </c>
      <c r="DN86" s="146">
        <f t="shared" si="348"/>
        <v>1371</v>
      </c>
      <c r="DO86" s="144">
        <f t="shared" si="348"/>
        <v>59795146.304000005</v>
      </c>
    </row>
    <row r="87" spans="1:119" ht="33" customHeight="1" x14ac:dyDescent="0.25">
      <c r="A87" s="100"/>
      <c r="B87" s="101">
        <v>64</v>
      </c>
      <c r="C87" s="82" t="s">
        <v>214</v>
      </c>
      <c r="D87" s="83">
        <v>22900</v>
      </c>
      <c r="E87" s="102">
        <v>0.98</v>
      </c>
      <c r="F87" s="102"/>
      <c r="G87" s="85">
        <v>1</v>
      </c>
      <c r="H87" s="86"/>
      <c r="I87" s="86"/>
      <c r="J87" s="83">
        <v>1.4</v>
      </c>
      <c r="K87" s="83">
        <v>1.68</v>
      </c>
      <c r="L87" s="83">
        <v>2.23</v>
      </c>
      <c r="M87" s="87">
        <v>2.57</v>
      </c>
      <c r="N87" s="90"/>
      <c r="O87" s="89">
        <f t="shared" si="296"/>
        <v>0</v>
      </c>
      <c r="P87" s="90"/>
      <c r="Q87" s="90">
        <f t="shared" si="401"/>
        <v>0</v>
      </c>
      <c r="R87" s="90">
        <v>595</v>
      </c>
      <c r="S87" s="89">
        <f t="shared" si="402"/>
        <v>20563604.600000001</v>
      </c>
      <c r="T87" s="90"/>
      <c r="U87" s="89">
        <f t="shared" si="403"/>
        <v>0</v>
      </c>
      <c r="V87" s="90"/>
      <c r="W87" s="89">
        <f t="shared" si="404"/>
        <v>0</v>
      </c>
      <c r="X87" s="90"/>
      <c r="Y87" s="89">
        <f t="shared" si="405"/>
        <v>0</v>
      </c>
      <c r="Z87" s="90"/>
      <c r="AA87" s="89">
        <f t="shared" si="406"/>
        <v>0</v>
      </c>
      <c r="AB87" s="90"/>
      <c r="AC87" s="89">
        <f t="shared" si="407"/>
        <v>0</v>
      </c>
      <c r="AD87" s="90"/>
      <c r="AE87" s="89">
        <f t="shared" si="408"/>
        <v>0</v>
      </c>
      <c r="AF87" s="90"/>
      <c r="AG87" s="89">
        <f t="shared" si="409"/>
        <v>0</v>
      </c>
      <c r="AH87" s="92"/>
      <c r="AI87" s="89">
        <f t="shared" si="410"/>
        <v>0</v>
      </c>
      <c r="AJ87" s="90">
        <v>85</v>
      </c>
      <c r="AK87" s="89">
        <f t="shared" si="411"/>
        <v>2937657.8000000003</v>
      </c>
      <c r="AL87" s="104">
        <v>0</v>
      </c>
      <c r="AM87" s="89">
        <f t="shared" si="412"/>
        <v>0</v>
      </c>
      <c r="AN87" s="90"/>
      <c r="AO87" s="95">
        <f t="shared" si="413"/>
        <v>0</v>
      </c>
      <c r="AP87" s="90"/>
      <c r="AQ87" s="89">
        <f t="shared" si="414"/>
        <v>0</v>
      </c>
      <c r="AR87" s="90"/>
      <c r="AS87" s="90">
        <f t="shared" si="415"/>
        <v>0</v>
      </c>
      <c r="AT87" s="90"/>
      <c r="AU87" s="90">
        <f t="shared" si="416"/>
        <v>0</v>
      </c>
      <c r="AV87" s="90"/>
      <c r="AW87" s="89">
        <f t="shared" si="417"/>
        <v>0</v>
      </c>
      <c r="AX87" s="90"/>
      <c r="AY87" s="89">
        <f t="shared" si="418"/>
        <v>0</v>
      </c>
      <c r="AZ87" s="90"/>
      <c r="BA87" s="89">
        <f t="shared" si="419"/>
        <v>0</v>
      </c>
      <c r="BB87" s="90">
        <v>44</v>
      </c>
      <c r="BC87" s="89">
        <f t="shared" si="420"/>
        <v>1520669.9200000002</v>
      </c>
      <c r="BD87" s="90"/>
      <c r="BE87" s="89">
        <f t="shared" si="421"/>
        <v>0</v>
      </c>
      <c r="BF87" s="90">
        <v>1153</v>
      </c>
      <c r="BG87" s="89">
        <f t="shared" si="422"/>
        <v>43471051.68</v>
      </c>
      <c r="BH87" s="90"/>
      <c r="BI87" s="89">
        <f t="shared" si="423"/>
        <v>0</v>
      </c>
      <c r="BJ87" s="90"/>
      <c r="BK87" s="89">
        <f t="shared" si="424"/>
        <v>0</v>
      </c>
      <c r="BL87" s="90"/>
      <c r="BM87" s="89">
        <f t="shared" si="425"/>
        <v>0</v>
      </c>
      <c r="BN87" s="90">
        <v>44</v>
      </c>
      <c r="BO87" s="89">
        <f t="shared" si="426"/>
        <v>1824803.9040000001</v>
      </c>
      <c r="BP87" s="90">
        <v>0</v>
      </c>
      <c r="BQ87" s="89">
        <f t="shared" si="427"/>
        <v>0</v>
      </c>
      <c r="BR87" s="90">
        <v>1</v>
      </c>
      <c r="BS87" s="89">
        <f t="shared" si="428"/>
        <v>47128.2</v>
      </c>
      <c r="BT87" s="90">
        <v>3</v>
      </c>
      <c r="BU87" s="89">
        <f t="shared" si="429"/>
        <v>101796.912</v>
      </c>
      <c r="BV87" s="90">
        <v>5</v>
      </c>
      <c r="BW87" s="89">
        <f t="shared" si="430"/>
        <v>235641</v>
      </c>
      <c r="BX87" s="90">
        <v>5</v>
      </c>
      <c r="BY87" s="89">
        <f t="shared" si="431"/>
        <v>188512.8</v>
      </c>
      <c r="BZ87" s="90">
        <v>3</v>
      </c>
      <c r="CA87" s="97">
        <f t="shared" si="432"/>
        <v>113107.68</v>
      </c>
      <c r="CB87" s="90"/>
      <c r="CC87" s="89">
        <f t="shared" si="433"/>
        <v>0</v>
      </c>
      <c r="CD87" s="90"/>
      <c r="CE87" s="89">
        <f t="shared" si="434"/>
        <v>0</v>
      </c>
      <c r="CF87" s="90"/>
      <c r="CG87" s="89">
        <f t="shared" si="435"/>
        <v>0</v>
      </c>
      <c r="CH87" s="90"/>
      <c r="CI87" s="90">
        <f t="shared" si="436"/>
        <v>0</v>
      </c>
      <c r="CJ87" s="90"/>
      <c r="CK87" s="89">
        <f t="shared" si="437"/>
        <v>0</v>
      </c>
      <c r="CL87" s="90"/>
      <c r="CM87" s="89">
        <f t="shared" si="438"/>
        <v>0</v>
      </c>
      <c r="CN87" s="90"/>
      <c r="CO87" s="89">
        <f t="shared" si="439"/>
        <v>0</v>
      </c>
      <c r="CP87" s="90"/>
      <c r="CQ87" s="89">
        <f t="shared" si="440"/>
        <v>0</v>
      </c>
      <c r="CR87" s="90">
        <v>3</v>
      </c>
      <c r="CS87" s="89">
        <f t="shared" si="441"/>
        <v>106509.73199999999</v>
      </c>
      <c r="CT87" s="90">
        <v>29</v>
      </c>
      <c r="CU87" s="89">
        <f t="shared" si="442"/>
        <v>1029594.0759999999</v>
      </c>
      <c r="CV87" s="90"/>
      <c r="CW87" s="89">
        <f t="shared" si="443"/>
        <v>0</v>
      </c>
      <c r="CX87" s="104">
        <v>0</v>
      </c>
      <c r="CY87" s="89">
        <f t="shared" si="444"/>
        <v>0</v>
      </c>
      <c r="CZ87" s="90"/>
      <c r="DA87" s="89">
        <f t="shared" si="445"/>
        <v>0</v>
      </c>
      <c r="DB87" s="90"/>
      <c r="DC87" s="95">
        <f t="shared" si="446"/>
        <v>0</v>
      </c>
      <c r="DD87" s="90">
        <v>25</v>
      </c>
      <c r="DE87" s="89">
        <f t="shared" si="447"/>
        <v>942564</v>
      </c>
      <c r="DF87" s="105">
        <v>89</v>
      </c>
      <c r="DG87" s="89">
        <f t="shared" si="448"/>
        <v>4026633.4079999998</v>
      </c>
      <c r="DH87" s="90">
        <v>6</v>
      </c>
      <c r="DI87" s="89">
        <f t="shared" si="449"/>
        <v>255623.35679999995</v>
      </c>
      <c r="DJ87" s="90">
        <v>2</v>
      </c>
      <c r="DK87" s="89">
        <f t="shared" si="450"/>
        <v>120109.58399999999</v>
      </c>
      <c r="DL87" s="90">
        <v>3</v>
      </c>
      <c r="DM87" s="97">
        <f t="shared" si="451"/>
        <v>207633.38399999996</v>
      </c>
      <c r="DN87" s="99">
        <f t="shared" si="348"/>
        <v>2095</v>
      </c>
      <c r="DO87" s="97">
        <f t="shared" si="348"/>
        <v>77692642.036800027</v>
      </c>
    </row>
    <row r="88" spans="1:119" ht="30" customHeight="1" x14ac:dyDescent="0.25">
      <c r="A88" s="100"/>
      <c r="B88" s="101">
        <v>65</v>
      </c>
      <c r="C88" s="82" t="s">
        <v>215</v>
      </c>
      <c r="D88" s="83">
        <v>22900</v>
      </c>
      <c r="E88" s="102">
        <v>0.35</v>
      </c>
      <c r="F88" s="102"/>
      <c r="G88" s="85">
        <v>1</v>
      </c>
      <c r="H88" s="86"/>
      <c r="I88" s="86"/>
      <c r="J88" s="83">
        <v>1.4</v>
      </c>
      <c r="K88" s="83">
        <v>1.68</v>
      </c>
      <c r="L88" s="83">
        <v>2.23</v>
      </c>
      <c r="M88" s="87">
        <v>2.57</v>
      </c>
      <c r="N88" s="90">
        <v>90</v>
      </c>
      <c r="O88" s="89">
        <f t="shared" si="296"/>
        <v>1110879</v>
      </c>
      <c r="P88" s="90"/>
      <c r="Q88" s="90">
        <f t="shared" si="401"/>
        <v>0</v>
      </c>
      <c r="R88" s="90"/>
      <c r="S88" s="89">
        <f t="shared" si="402"/>
        <v>0</v>
      </c>
      <c r="T88" s="90"/>
      <c r="U88" s="89">
        <f t="shared" si="403"/>
        <v>0</v>
      </c>
      <c r="V88" s="90">
        <v>0</v>
      </c>
      <c r="W88" s="89">
        <f t="shared" si="404"/>
        <v>0</v>
      </c>
      <c r="X88" s="90">
        <v>0</v>
      </c>
      <c r="Y88" s="89">
        <f t="shared" si="405"/>
        <v>0</v>
      </c>
      <c r="Z88" s="90"/>
      <c r="AA88" s="89">
        <f t="shared" si="406"/>
        <v>0</v>
      </c>
      <c r="AB88" s="90">
        <v>0</v>
      </c>
      <c r="AC88" s="89">
        <f t="shared" si="407"/>
        <v>0</v>
      </c>
      <c r="AD88" s="90"/>
      <c r="AE88" s="89">
        <f t="shared" si="408"/>
        <v>0</v>
      </c>
      <c r="AF88" s="90">
        <v>0</v>
      </c>
      <c r="AG88" s="89">
        <f t="shared" si="409"/>
        <v>0</v>
      </c>
      <c r="AH88" s="90">
        <v>140</v>
      </c>
      <c r="AI88" s="89">
        <f t="shared" si="410"/>
        <v>1728034.0000000002</v>
      </c>
      <c r="AJ88" s="90">
        <v>175</v>
      </c>
      <c r="AK88" s="89">
        <f t="shared" si="411"/>
        <v>2160042.5</v>
      </c>
      <c r="AL88" s="104">
        <v>0</v>
      </c>
      <c r="AM88" s="89">
        <f t="shared" si="412"/>
        <v>0</v>
      </c>
      <c r="AN88" s="90">
        <v>10</v>
      </c>
      <c r="AO88" s="95">
        <f t="shared" si="413"/>
        <v>148117.20000000001</v>
      </c>
      <c r="AP88" s="90"/>
      <c r="AQ88" s="89">
        <f t="shared" si="414"/>
        <v>0</v>
      </c>
      <c r="AR88" s="90"/>
      <c r="AS88" s="90">
        <f t="shared" si="415"/>
        <v>0</v>
      </c>
      <c r="AT88" s="90">
        <v>4</v>
      </c>
      <c r="AU88" s="90">
        <f t="shared" si="416"/>
        <v>51616.599999999991</v>
      </c>
      <c r="AV88" s="90">
        <v>0</v>
      </c>
      <c r="AW88" s="89">
        <f t="shared" si="417"/>
        <v>0</v>
      </c>
      <c r="AX88" s="90">
        <v>0</v>
      </c>
      <c r="AY88" s="89">
        <f t="shared" si="418"/>
        <v>0</v>
      </c>
      <c r="AZ88" s="90">
        <v>0</v>
      </c>
      <c r="BA88" s="89">
        <f t="shared" si="419"/>
        <v>0</v>
      </c>
      <c r="BB88" s="90">
        <v>20</v>
      </c>
      <c r="BC88" s="89">
        <f t="shared" si="420"/>
        <v>246862.00000000003</v>
      </c>
      <c r="BD88" s="90"/>
      <c r="BE88" s="89">
        <f t="shared" si="421"/>
        <v>0</v>
      </c>
      <c r="BF88" s="90">
        <v>35</v>
      </c>
      <c r="BG88" s="89">
        <f t="shared" si="422"/>
        <v>471282</v>
      </c>
      <c r="BH88" s="90">
        <v>3</v>
      </c>
      <c r="BI88" s="89">
        <f t="shared" si="423"/>
        <v>40395.599999999999</v>
      </c>
      <c r="BJ88" s="90"/>
      <c r="BK88" s="89">
        <f t="shared" si="424"/>
        <v>0</v>
      </c>
      <c r="BL88" s="90">
        <v>0</v>
      </c>
      <c r="BM88" s="89">
        <f t="shared" si="425"/>
        <v>0</v>
      </c>
      <c r="BN88" s="90">
        <v>37</v>
      </c>
      <c r="BO88" s="89">
        <f t="shared" si="426"/>
        <v>548033.64</v>
      </c>
      <c r="BP88" s="90">
        <v>25</v>
      </c>
      <c r="BQ88" s="89">
        <f t="shared" si="427"/>
        <v>336630</v>
      </c>
      <c r="BR88" s="90">
        <v>56</v>
      </c>
      <c r="BS88" s="89">
        <f t="shared" si="428"/>
        <v>942564</v>
      </c>
      <c r="BT88" s="90">
        <v>7</v>
      </c>
      <c r="BU88" s="89">
        <f t="shared" si="429"/>
        <v>84830.76</v>
      </c>
      <c r="BV88" s="90">
        <v>35</v>
      </c>
      <c r="BW88" s="89">
        <f t="shared" si="430"/>
        <v>589102.5</v>
      </c>
      <c r="BX88" s="90">
        <v>20</v>
      </c>
      <c r="BY88" s="89">
        <f t="shared" si="431"/>
        <v>269304</v>
      </c>
      <c r="BZ88" s="90">
        <v>32</v>
      </c>
      <c r="CA88" s="97">
        <f t="shared" si="432"/>
        <v>430886.39999999991</v>
      </c>
      <c r="CB88" s="90"/>
      <c r="CC88" s="89">
        <f t="shared" si="433"/>
        <v>0</v>
      </c>
      <c r="CD88" s="90"/>
      <c r="CE88" s="89">
        <f t="shared" si="434"/>
        <v>0</v>
      </c>
      <c r="CF88" s="90">
        <v>0</v>
      </c>
      <c r="CG88" s="89">
        <f t="shared" si="435"/>
        <v>0</v>
      </c>
      <c r="CH88" s="90"/>
      <c r="CI88" s="90">
        <f t="shared" si="436"/>
        <v>0</v>
      </c>
      <c r="CJ88" s="90"/>
      <c r="CK88" s="89">
        <f t="shared" si="437"/>
        <v>0</v>
      </c>
      <c r="CL88" s="90">
        <v>1</v>
      </c>
      <c r="CM88" s="89">
        <f t="shared" si="438"/>
        <v>7854.699999999998</v>
      </c>
      <c r="CN88" s="90"/>
      <c r="CO88" s="89">
        <f t="shared" si="439"/>
        <v>0</v>
      </c>
      <c r="CP88" s="90"/>
      <c r="CQ88" s="89">
        <f t="shared" si="440"/>
        <v>0</v>
      </c>
      <c r="CR88" s="90">
        <v>12</v>
      </c>
      <c r="CS88" s="89">
        <f t="shared" si="441"/>
        <v>152156.75999999998</v>
      </c>
      <c r="CT88" s="90">
        <v>35</v>
      </c>
      <c r="CU88" s="89">
        <f t="shared" si="442"/>
        <v>443790.54999999993</v>
      </c>
      <c r="CV88" s="90">
        <v>0</v>
      </c>
      <c r="CW88" s="89">
        <f t="shared" si="443"/>
        <v>0</v>
      </c>
      <c r="CX88" s="104">
        <v>95</v>
      </c>
      <c r="CY88" s="89">
        <f t="shared" si="444"/>
        <v>1151274.6000000001</v>
      </c>
      <c r="CZ88" s="90"/>
      <c r="DA88" s="89">
        <f t="shared" si="445"/>
        <v>0</v>
      </c>
      <c r="DB88" s="90">
        <v>0</v>
      </c>
      <c r="DC88" s="95">
        <f t="shared" si="446"/>
        <v>0</v>
      </c>
      <c r="DD88" s="90">
        <v>40</v>
      </c>
      <c r="DE88" s="89">
        <f t="shared" si="447"/>
        <v>538608</v>
      </c>
      <c r="DF88" s="105"/>
      <c r="DG88" s="89">
        <f t="shared" si="448"/>
        <v>0</v>
      </c>
      <c r="DH88" s="90">
        <v>30</v>
      </c>
      <c r="DI88" s="89">
        <f t="shared" si="449"/>
        <v>456470.27999999991</v>
      </c>
      <c r="DJ88" s="90">
        <v>11</v>
      </c>
      <c r="DK88" s="89">
        <f t="shared" si="450"/>
        <v>235929.54</v>
      </c>
      <c r="DL88" s="90">
        <v>20</v>
      </c>
      <c r="DM88" s="97">
        <f t="shared" si="451"/>
        <v>494365.19999999995</v>
      </c>
      <c r="DN88" s="99">
        <f t="shared" si="348"/>
        <v>933</v>
      </c>
      <c r="DO88" s="97">
        <f t="shared" si="348"/>
        <v>12639029.829999996</v>
      </c>
    </row>
    <row r="89" spans="1:119" ht="30" customHeight="1" x14ac:dyDescent="0.25">
      <c r="A89" s="100"/>
      <c r="B89" s="101">
        <v>66</v>
      </c>
      <c r="C89" s="82" t="s">
        <v>216</v>
      </c>
      <c r="D89" s="83">
        <v>22900</v>
      </c>
      <c r="E89" s="102">
        <v>0.5</v>
      </c>
      <c r="F89" s="102"/>
      <c r="G89" s="85">
        <v>1</v>
      </c>
      <c r="H89" s="86"/>
      <c r="I89" s="86"/>
      <c r="J89" s="83">
        <v>1.4</v>
      </c>
      <c r="K89" s="83">
        <v>1.68</v>
      </c>
      <c r="L89" s="83">
        <v>2.23</v>
      </c>
      <c r="M89" s="87">
        <v>2.57</v>
      </c>
      <c r="N89" s="90">
        <v>40</v>
      </c>
      <c r="O89" s="89">
        <f t="shared" si="296"/>
        <v>705320</v>
      </c>
      <c r="P89" s="90"/>
      <c r="Q89" s="90">
        <f t="shared" si="401"/>
        <v>0</v>
      </c>
      <c r="R89" s="90">
        <v>1500</v>
      </c>
      <c r="S89" s="89">
        <f t="shared" si="402"/>
        <v>26449500.000000004</v>
      </c>
      <c r="T89" s="90"/>
      <c r="U89" s="89">
        <f t="shared" si="403"/>
        <v>0</v>
      </c>
      <c r="V89" s="90"/>
      <c r="W89" s="89">
        <f t="shared" si="404"/>
        <v>0</v>
      </c>
      <c r="X89" s="90"/>
      <c r="Y89" s="89">
        <f t="shared" si="405"/>
        <v>0</v>
      </c>
      <c r="Z89" s="90"/>
      <c r="AA89" s="89">
        <f t="shared" si="406"/>
        <v>0</v>
      </c>
      <c r="AB89" s="90"/>
      <c r="AC89" s="89">
        <f t="shared" si="407"/>
        <v>0</v>
      </c>
      <c r="AD89" s="90"/>
      <c r="AE89" s="89">
        <f t="shared" si="408"/>
        <v>0</v>
      </c>
      <c r="AF89" s="90"/>
      <c r="AG89" s="89">
        <f t="shared" si="409"/>
        <v>0</v>
      </c>
      <c r="AH89" s="90">
        <v>232</v>
      </c>
      <c r="AI89" s="89">
        <f t="shared" si="410"/>
        <v>4090856</v>
      </c>
      <c r="AJ89" s="90">
        <v>46</v>
      </c>
      <c r="AK89" s="89">
        <f t="shared" si="411"/>
        <v>811118.00000000012</v>
      </c>
      <c r="AL89" s="104">
        <v>0</v>
      </c>
      <c r="AM89" s="89">
        <f t="shared" si="412"/>
        <v>0</v>
      </c>
      <c r="AN89" s="90">
        <v>60</v>
      </c>
      <c r="AO89" s="95">
        <f t="shared" si="413"/>
        <v>1269576</v>
      </c>
      <c r="AP89" s="90"/>
      <c r="AQ89" s="89">
        <f t="shared" si="414"/>
        <v>0</v>
      </c>
      <c r="AR89" s="90"/>
      <c r="AS89" s="90">
        <f t="shared" si="415"/>
        <v>0</v>
      </c>
      <c r="AT89" s="90"/>
      <c r="AU89" s="90">
        <f t="shared" si="416"/>
        <v>0</v>
      </c>
      <c r="AV89" s="90"/>
      <c r="AW89" s="89">
        <f t="shared" si="417"/>
        <v>0</v>
      </c>
      <c r="AX89" s="90"/>
      <c r="AY89" s="89">
        <f t="shared" si="418"/>
        <v>0</v>
      </c>
      <c r="AZ89" s="90"/>
      <c r="BA89" s="89">
        <f t="shared" si="419"/>
        <v>0</v>
      </c>
      <c r="BB89" s="90">
        <v>130</v>
      </c>
      <c r="BC89" s="89">
        <f t="shared" si="420"/>
        <v>2292290</v>
      </c>
      <c r="BD89" s="90"/>
      <c r="BE89" s="89">
        <f t="shared" si="421"/>
        <v>0</v>
      </c>
      <c r="BF89" s="90">
        <v>772</v>
      </c>
      <c r="BG89" s="89">
        <f t="shared" si="422"/>
        <v>14850192</v>
      </c>
      <c r="BH89" s="90">
        <v>1</v>
      </c>
      <c r="BI89" s="89">
        <f t="shared" si="423"/>
        <v>19236</v>
      </c>
      <c r="BJ89" s="90">
        <v>50</v>
      </c>
      <c r="BK89" s="89">
        <f t="shared" si="424"/>
        <v>1106070</v>
      </c>
      <c r="BL89" s="90"/>
      <c r="BM89" s="89">
        <f t="shared" si="425"/>
        <v>0</v>
      </c>
      <c r="BN89" s="90">
        <v>355</v>
      </c>
      <c r="BO89" s="89">
        <f t="shared" si="426"/>
        <v>7511658.0000000009</v>
      </c>
      <c r="BP89" s="90">
        <v>130</v>
      </c>
      <c r="BQ89" s="89">
        <f t="shared" si="427"/>
        <v>2500680</v>
      </c>
      <c r="BR89" s="90">
        <v>112</v>
      </c>
      <c r="BS89" s="89">
        <f t="shared" si="428"/>
        <v>2693040</v>
      </c>
      <c r="BT89" s="90">
        <v>65</v>
      </c>
      <c r="BU89" s="89">
        <f t="shared" si="429"/>
        <v>1125306</v>
      </c>
      <c r="BV89" s="90">
        <v>330</v>
      </c>
      <c r="BW89" s="89">
        <f t="shared" si="430"/>
        <v>7934850</v>
      </c>
      <c r="BX89" s="90">
        <v>650</v>
      </c>
      <c r="BY89" s="89">
        <f t="shared" si="431"/>
        <v>12503400</v>
      </c>
      <c r="BZ89" s="96">
        <f>300+7</f>
        <v>307</v>
      </c>
      <c r="CA89" s="97">
        <f t="shared" si="432"/>
        <v>5905452</v>
      </c>
      <c r="CB89" s="90">
        <v>10</v>
      </c>
      <c r="CC89" s="89">
        <f t="shared" si="433"/>
        <v>181138.99999999997</v>
      </c>
      <c r="CD89" s="90"/>
      <c r="CE89" s="89">
        <f t="shared" si="434"/>
        <v>0</v>
      </c>
      <c r="CF89" s="90"/>
      <c r="CG89" s="89">
        <f t="shared" si="435"/>
        <v>0</v>
      </c>
      <c r="CH89" s="90"/>
      <c r="CI89" s="90">
        <f t="shared" si="436"/>
        <v>0</v>
      </c>
      <c r="CJ89" s="90"/>
      <c r="CK89" s="89">
        <f t="shared" si="437"/>
        <v>0</v>
      </c>
      <c r="CL89" s="90"/>
      <c r="CM89" s="89">
        <f t="shared" si="438"/>
        <v>0</v>
      </c>
      <c r="CN89" s="90"/>
      <c r="CO89" s="89">
        <f t="shared" si="439"/>
        <v>0</v>
      </c>
      <c r="CP89" s="90"/>
      <c r="CQ89" s="89">
        <f t="shared" si="440"/>
        <v>0</v>
      </c>
      <c r="CR89" s="90">
        <v>140</v>
      </c>
      <c r="CS89" s="89">
        <f t="shared" si="441"/>
        <v>2535945.9999999995</v>
      </c>
      <c r="CT89" s="90">
        <v>372</v>
      </c>
      <c r="CU89" s="89">
        <f t="shared" si="442"/>
        <v>6738370.7999999998</v>
      </c>
      <c r="CV89" s="90"/>
      <c r="CW89" s="89">
        <f t="shared" si="443"/>
        <v>0</v>
      </c>
      <c r="CX89" s="104">
        <v>235</v>
      </c>
      <c r="CY89" s="89">
        <f t="shared" si="444"/>
        <v>4068414</v>
      </c>
      <c r="CZ89" s="90"/>
      <c r="DA89" s="89">
        <f t="shared" si="445"/>
        <v>0</v>
      </c>
      <c r="DB89" s="90"/>
      <c r="DC89" s="95">
        <f t="shared" si="446"/>
        <v>0</v>
      </c>
      <c r="DD89" s="90">
        <v>87</v>
      </c>
      <c r="DE89" s="89">
        <f t="shared" si="447"/>
        <v>1673532</v>
      </c>
      <c r="DF89" s="105">
        <v>1</v>
      </c>
      <c r="DG89" s="89">
        <f t="shared" si="448"/>
        <v>23083.200000000001</v>
      </c>
      <c r="DH89" s="90">
        <v>250</v>
      </c>
      <c r="DI89" s="89">
        <f t="shared" si="449"/>
        <v>5434169.9999999991</v>
      </c>
      <c r="DJ89" s="90">
        <v>82</v>
      </c>
      <c r="DK89" s="89">
        <f t="shared" si="450"/>
        <v>2512496.4</v>
      </c>
      <c r="DL89" s="90">
        <v>230</v>
      </c>
      <c r="DM89" s="97">
        <f t="shared" si="451"/>
        <v>8121714</v>
      </c>
      <c r="DN89" s="99">
        <f t="shared" si="348"/>
        <v>6187</v>
      </c>
      <c r="DO89" s="97">
        <f t="shared" si="348"/>
        <v>123057409.40000001</v>
      </c>
    </row>
    <row r="90" spans="1:119" ht="15.75" customHeight="1" x14ac:dyDescent="0.25">
      <c r="A90" s="100"/>
      <c r="B90" s="101">
        <v>67</v>
      </c>
      <c r="C90" s="82" t="s">
        <v>217</v>
      </c>
      <c r="D90" s="83">
        <v>22900</v>
      </c>
      <c r="E90" s="102">
        <v>1.01</v>
      </c>
      <c r="F90" s="102"/>
      <c r="G90" s="85">
        <v>1</v>
      </c>
      <c r="H90" s="86"/>
      <c r="I90" s="86"/>
      <c r="J90" s="83">
        <v>1.4</v>
      </c>
      <c r="K90" s="83">
        <v>1.68</v>
      </c>
      <c r="L90" s="83">
        <v>2.23</v>
      </c>
      <c r="M90" s="87">
        <v>2.57</v>
      </c>
      <c r="N90" s="90"/>
      <c r="O90" s="89">
        <f t="shared" si="296"/>
        <v>0</v>
      </c>
      <c r="P90" s="90"/>
      <c r="Q90" s="90">
        <f t="shared" si="401"/>
        <v>0</v>
      </c>
      <c r="R90" s="90">
        <v>7</v>
      </c>
      <c r="S90" s="89">
        <f t="shared" si="402"/>
        <v>249330.62</v>
      </c>
      <c r="T90" s="90"/>
      <c r="U90" s="89">
        <f t="shared" si="403"/>
        <v>0</v>
      </c>
      <c r="V90" s="90"/>
      <c r="W90" s="89">
        <f t="shared" si="404"/>
        <v>0</v>
      </c>
      <c r="X90" s="90"/>
      <c r="Y90" s="89">
        <f t="shared" si="405"/>
        <v>0</v>
      </c>
      <c r="Z90" s="90"/>
      <c r="AA90" s="89">
        <f t="shared" si="406"/>
        <v>0</v>
      </c>
      <c r="AB90" s="90"/>
      <c r="AC90" s="89">
        <f t="shared" si="407"/>
        <v>0</v>
      </c>
      <c r="AD90" s="90"/>
      <c r="AE90" s="89">
        <f t="shared" si="408"/>
        <v>0</v>
      </c>
      <c r="AF90" s="90"/>
      <c r="AG90" s="89">
        <f t="shared" si="409"/>
        <v>0</v>
      </c>
      <c r="AH90" s="90"/>
      <c r="AI90" s="89">
        <f t="shared" si="410"/>
        <v>0</v>
      </c>
      <c r="AJ90" s="90">
        <v>61</v>
      </c>
      <c r="AK90" s="89">
        <f t="shared" si="411"/>
        <v>2172738.2600000002</v>
      </c>
      <c r="AL90" s="104">
        <v>0</v>
      </c>
      <c r="AM90" s="89">
        <f t="shared" si="412"/>
        <v>0</v>
      </c>
      <c r="AN90" s="90"/>
      <c r="AO90" s="95">
        <f t="shared" si="413"/>
        <v>0</v>
      </c>
      <c r="AP90" s="90"/>
      <c r="AQ90" s="89">
        <f t="shared" si="414"/>
        <v>0</v>
      </c>
      <c r="AR90" s="90"/>
      <c r="AS90" s="90">
        <f t="shared" si="415"/>
        <v>0</v>
      </c>
      <c r="AT90" s="90"/>
      <c r="AU90" s="90">
        <f t="shared" si="416"/>
        <v>0</v>
      </c>
      <c r="AV90" s="90"/>
      <c r="AW90" s="89">
        <f t="shared" si="417"/>
        <v>0</v>
      </c>
      <c r="AX90" s="90"/>
      <c r="AY90" s="89">
        <f t="shared" si="418"/>
        <v>0</v>
      </c>
      <c r="AZ90" s="90"/>
      <c r="BA90" s="89">
        <f t="shared" si="419"/>
        <v>0</v>
      </c>
      <c r="BB90" s="90">
        <v>33</v>
      </c>
      <c r="BC90" s="89">
        <f t="shared" si="420"/>
        <v>1175415.7800000003</v>
      </c>
      <c r="BD90" s="90"/>
      <c r="BE90" s="89">
        <f t="shared" si="421"/>
        <v>0</v>
      </c>
      <c r="BF90" s="90"/>
      <c r="BG90" s="89">
        <f t="shared" si="422"/>
        <v>0</v>
      </c>
      <c r="BH90" s="90"/>
      <c r="BI90" s="89">
        <f t="shared" si="423"/>
        <v>0</v>
      </c>
      <c r="BJ90" s="90"/>
      <c r="BK90" s="89">
        <f t="shared" si="424"/>
        <v>0</v>
      </c>
      <c r="BL90" s="90"/>
      <c r="BM90" s="89">
        <f t="shared" si="425"/>
        <v>0</v>
      </c>
      <c r="BN90" s="90"/>
      <c r="BO90" s="89">
        <f t="shared" si="426"/>
        <v>0</v>
      </c>
      <c r="BP90" s="90"/>
      <c r="BQ90" s="89">
        <f t="shared" si="427"/>
        <v>0</v>
      </c>
      <c r="BR90" s="90"/>
      <c r="BS90" s="89">
        <f t="shared" si="428"/>
        <v>0</v>
      </c>
      <c r="BT90" s="90"/>
      <c r="BU90" s="89">
        <f t="shared" si="429"/>
        <v>0</v>
      </c>
      <c r="BV90" s="90"/>
      <c r="BW90" s="89">
        <f t="shared" si="430"/>
        <v>0</v>
      </c>
      <c r="BX90" s="90"/>
      <c r="BY90" s="89">
        <f t="shared" si="431"/>
        <v>0</v>
      </c>
      <c r="BZ90" s="90"/>
      <c r="CA90" s="97">
        <f t="shared" si="432"/>
        <v>0</v>
      </c>
      <c r="CB90" s="90"/>
      <c r="CC90" s="89">
        <f t="shared" si="433"/>
        <v>0</v>
      </c>
      <c r="CD90" s="90"/>
      <c r="CE90" s="89">
        <f t="shared" si="434"/>
        <v>0</v>
      </c>
      <c r="CF90" s="90"/>
      <c r="CG90" s="89">
        <f t="shared" si="435"/>
        <v>0</v>
      </c>
      <c r="CH90" s="90"/>
      <c r="CI90" s="90">
        <f t="shared" si="436"/>
        <v>0</v>
      </c>
      <c r="CJ90" s="90"/>
      <c r="CK90" s="89">
        <f t="shared" si="437"/>
        <v>0</v>
      </c>
      <c r="CL90" s="90"/>
      <c r="CM90" s="89">
        <f t="shared" si="438"/>
        <v>0</v>
      </c>
      <c r="CN90" s="90"/>
      <c r="CO90" s="89">
        <f t="shared" si="439"/>
        <v>0</v>
      </c>
      <c r="CP90" s="90"/>
      <c r="CQ90" s="89">
        <f t="shared" si="440"/>
        <v>0</v>
      </c>
      <c r="CR90" s="90"/>
      <c r="CS90" s="89">
        <f t="shared" si="441"/>
        <v>0</v>
      </c>
      <c r="CT90" s="90">
        <v>4</v>
      </c>
      <c r="CU90" s="89">
        <f t="shared" si="442"/>
        <v>146360.31199999998</v>
      </c>
      <c r="CV90" s="90"/>
      <c r="CW90" s="89">
        <f t="shared" si="443"/>
        <v>0</v>
      </c>
      <c r="CX90" s="104">
        <v>0</v>
      </c>
      <c r="CY90" s="89">
        <f t="shared" si="444"/>
        <v>0</v>
      </c>
      <c r="CZ90" s="90"/>
      <c r="DA90" s="89">
        <f t="shared" si="445"/>
        <v>0</v>
      </c>
      <c r="DB90" s="90"/>
      <c r="DC90" s="95">
        <f t="shared" si="446"/>
        <v>0</v>
      </c>
      <c r="DD90" s="90"/>
      <c r="DE90" s="89">
        <f t="shared" si="447"/>
        <v>0</v>
      </c>
      <c r="DF90" s="105"/>
      <c r="DG90" s="89">
        <f t="shared" si="448"/>
        <v>0</v>
      </c>
      <c r="DH90" s="90"/>
      <c r="DI90" s="89">
        <f t="shared" si="449"/>
        <v>0</v>
      </c>
      <c r="DJ90" s="90"/>
      <c r="DK90" s="89">
        <f t="shared" si="450"/>
        <v>0</v>
      </c>
      <c r="DL90" s="90"/>
      <c r="DM90" s="97">
        <f t="shared" si="451"/>
        <v>0</v>
      </c>
      <c r="DN90" s="99">
        <f t="shared" si="348"/>
        <v>105</v>
      </c>
      <c r="DO90" s="97">
        <f t="shared" si="348"/>
        <v>3743844.9720000005</v>
      </c>
    </row>
    <row r="91" spans="1:119" ht="33" customHeight="1" x14ac:dyDescent="0.25">
      <c r="A91" s="100"/>
      <c r="B91" s="101">
        <v>68</v>
      </c>
      <c r="C91" s="82" t="s">
        <v>218</v>
      </c>
      <c r="D91" s="83">
        <v>22900</v>
      </c>
      <c r="E91" s="109">
        <v>2.2999999999999998</v>
      </c>
      <c r="F91" s="109"/>
      <c r="G91" s="85">
        <v>1</v>
      </c>
      <c r="H91" s="86"/>
      <c r="I91" s="86"/>
      <c r="J91" s="83">
        <v>1.4</v>
      </c>
      <c r="K91" s="83">
        <v>1.68</v>
      </c>
      <c r="L91" s="83">
        <v>2.23</v>
      </c>
      <c r="M91" s="87">
        <v>2.57</v>
      </c>
      <c r="N91" s="90">
        <v>1</v>
      </c>
      <c r="O91" s="89">
        <f t="shared" si="296"/>
        <v>81111.799999999988</v>
      </c>
      <c r="P91" s="90"/>
      <c r="Q91" s="90">
        <f t="shared" si="401"/>
        <v>0</v>
      </c>
      <c r="R91" s="90">
        <v>8</v>
      </c>
      <c r="S91" s="89">
        <f t="shared" si="402"/>
        <v>648894.39999999991</v>
      </c>
      <c r="T91" s="90"/>
      <c r="U91" s="89">
        <f t="shared" si="403"/>
        <v>0</v>
      </c>
      <c r="V91" s="90"/>
      <c r="W91" s="89">
        <f t="shared" si="404"/>
        <v>0</v>
      </c>
      <c r="X91" s="90"/>
      <c r="Y91" s="89">
        <f t="shared" si="405"/>
        <v>0</v>
      </c>
      <c r="Z91" s="90"/>
      <c r="AA91" s="89">
        <f t="shared" si="406"/>
        <v>0</v>
      </c>
      <c r="AB91" s="90"/>
      <c r="AC91" s="89">
        <f t="shared" si="407"/>
        <v>0</v>
      </c>
      <c r="AD91" s="90"/>
      <c r="AE91" s="89">
        <f t="shared" si="408"/>
        <v>0</v>
      </c>
      <c r="AF91" s="90"/>
      <c r="AG91" s="89">
        <f t="shared" si="409"/>
        <v>0</v>
      </c>
      <c r="AH91" s="90"/>
      <c r="AI91" s="89">
        <f t="shared" si="410"/>
        <v>0</v>
      </c>
      <c r="AJ91" s="90">
        <v>1</v>
      </c>
      <c r="AK91" s="89">
        <f t="shared" si="411"/>
        <v>81111.799999999988</v>
      </c>
      <c r="AL91" s="104">
        <v>0</v>
      </c>
      <c r="AM91" s="89">
        <f t="shared" si="412"/>
        <v>0</v>
      </c>
      <c r="AN91" s="90"/>
      <c r="AO91" s="89">
        <f t="shared" si="413"/>
        <v>0</v>
      </c>
      <c r="AP91" s="90"/>
      <c r="AQ91" s="89">
        <f t="shared" si="414"/>
        <v>0</v>
      </c>
      <c r="AR91" s="90"/>
      <c r="AS91" s="90">
        <f t="shared" si="415"/>
        <v>0</v>
      </c>
      <c r="AT91" s="90"/>
      <c r="AU91" s="90">
        <f t="shared" si="416"/>
        <v>0</v>
      </c>
      <c r="AV91" s="90"/>
      <c r="AW91" s="89">
        <f t="shared" si="417"/>
        <v>0</v>
      </c>
      <c r="AX91" s="90"/>
      <c r="AY91" s="89">
        <f t="shared" si="418"/>
        <v>0</v>
      </c>
      <c r="AZ91" s="90"/>
      <c r="BA91" s="89">
        <f t="shared" si="419"/>
        <v>0</v>
      </c>
      <c r="BB91" s="90"/>
      <c r="BC91" s="89">
        <f t="shared" si="420"/>
        <v>0</v>
      </c>
      <c r="BD91" s="90"/>
      <c r="BE91" s="89">
        <f t="shared" si="421"/>
        <v>0</v>
      </c>
      <c r="BF91" s="90"/>
      <c r="BG91" s="89">
        <f t="shared" si="422"/>
        <v>0</v>
      </c>
      <c r="BH91" s="90"/>
      <c r="BI91" s="89">
        <f t="shared" si="423"/>
        <v>0</v>
      </c>
      <c r="BJ91" s="90"/>
      <c r="BK91" s="89">
        <f t="shared" si="424"/>
        <v>0</v>
      </c>
      <c r="BL91" s="90"/>
      <c r="BM91" s="89">
        <f t="shared" si="425"/>
        <v>0</v>
      </c>
      <c r="BN91" s="90"/>
      <c r="BO91" s="89">
        <f t="shared" si="426"/>
        <v>0</v>
      </c>
      <c r="BP91" s="90"/>
      <c r="BQ91" s="89">
        <f t="shared" si="427"/>
        <v>0</v>
      </c>
      <c r="BR91" s="90"/>
      <c r="BS91" s="89">
        <f t="shared" si="428"/>
        <v>0</v>
      </c>
      <c r="BT91" s="90"/>
      <c r="BU91" s="89">
        <f t="shared" si="429"/>
        <v>0</v>
      </c>
      <c r="BV91" s="90">
        <v>3</v>
      </c>
      <c r="BW91" s="89">
        <f t="shared" si="430"/>
        <v>331821</v>
      </c>
      <c r="BX91" s="90"/>
      <c r="BY91" s="89">
        <f t="shared" si="431"/>
        <v>0</v>
      </c>
      <c r="BZ91" s="90"/>
      <c r="CA91" s="89">
        <f t="shared" si="432"/>
        <v>0</v>
      </c>
      <c r="CB91" s="90"/>
      <c r="CC91" s="89">
        <f t="shared" si="433"/>
        <v>0</v>
      </c>
      <c r="CD91" s="90"/>
      <c r="CE91" s="89">
        <f t="shared" si="434"/>
        <v>0</v>
      </c>
      <c r="CF91" s="90"/>
      <c r="CG91" s="89">
        <f t="shared" si="435"/>
        <v>0</v>
      </c>
      <c r="CH91" s="90"/>
      <c r="CI91" s="90">
        <f t="shared" si="436"/>
        <v>0</v>
      </c>
      <c r="CJ91" s="90"/>
      <c r="CK91" s="89">
        <f t="shared" si="437"/>
        <v>0</v>
      </c>
      <c r="CL91" s="90"/>
      <c r="CM91" s="89">
        <f t="shared" si="438"/>
        <v>0</v>
      </c>
      <c r="CN91" s="90"/>
      <c r="CO91" s="89">
        <f t="shared" si="439"/>
        <v>0</v>
      </c>
      <c r="CP91" s="90"/>
      <c r="CQ91" s="89">
        <f t="shared" si="440"/>
        <v>0</v>
      </c>
      <c r="CR91" s="90"/>
      <c r="CS91" s="89">
        <f t="shared" si="441"/>
        <v>0</v>
      </c>
      <c r="CT91" s="90"/>
      <c r="CU91" s="89">
        <f t="shared" si="442"/>
        <v>0</v>
      </c>
      <c r="CV91" s="90"/>
      <c r="CW91" s="89">
        <f t="shared" si="443"/>
        <v>0</v>
      </c>
      <c r="CX91" s="104">
        <v>0</v>
      </c>
      <c r="CY91" s="89">
        <f t="shared" si="444"/>
        <v>0</v>
      </c>
      <c r="CZ91" s="90"/>
      <c r="DA91" s="89">
        <f t="shared" si="445"/>
        <v>0</v>
      </c>
      <c r="DB91" s="90"/>
      <c r="DC91" s="95">
        <f t="shared" si="446"/>
        <v>0</v>
      </c>
      <c r="DD91" s="90"/>
      <c r="DE91" s="89">
        <f t="shared" si="447"/>
        <v>0</v>
      </c>
      <c r="DF91" s="105"/>
      <c r="DG91" s="89">
        <f t="shared" si="448"/>
        <v>0</v>
      </c>
      <c r="DH91" s="90"/>
      <c r="DI91" s="89">
        <f t="shared" si="449"/>
        <v>0</v>
      </c>
      <c r="DJ91" s="90"/>
      <c r="DK91" s="89">
        <f t="shared" si="450"/>
        <v>0</v>
      </c>
      <c r="DL91" s="90"/>
      <c r="DM91" s="97">
        <f t="shared" si="451"/>
        <v>0</v>
      </c>
      <c r="DN91" s="99">
        <f t="shared" si="348"/>
        <v>13</v>
      </c>
      <c r="DO91" s="97">
        <f t="shared" si="348"/>
        <v>1142939</v>
      </c>
    </row>
    <row r="92" spans="1:119" ht="15.75" customHeight="1" x14ac:dyDescent="0.25">
      <c r="A92" s="100">
        <v>13</v>
      </c>
      <c r="B92" s="179"/>
      <c r="C92" s="178" t="s">
        <v>219</v>
      </c>
      <c r="D92" s="83">
        <v>22900</v>
      </c>
      <c r="E92" s="180">
        <v>1.49</v>
      </c>
      <c r="F92" s="180"/>
      <c r="G92" s="85">
        <v>1</v>
      </c>
      <c r="H92" s="86"/>
      <c r="I92" s="86"/>
      <c r="J92" s="83">
        <v>1.4</v>
      </c>
      <c r="K92" s="83">
        <v>1.68</v>
      </c>
      <c r="L92" s="83">
        <v>2.23</v>
      </c>
      <c r="M92" s="87">
        <v>2.57</v>
      </c>
      <c r="N92" s="110">
        <f>SUM(N93:N99)</f>
        <v>677</v>
      </c>
      <c r="O92" s="110">
        <f t="shared" ref="O92:BZ92" si="452">SUM(O93:O99)</f>
        <v>33835066.020000003</v>
      </c>
      <c r="P92" s="110">
        <f t="shared" si="452"/>
        <v>2311</v>
      </c>
      <c r="Q92" s="110">
        <f t="shared" si="452"/>
        <v>152047820.12</v>
      </c>
      <c r="R92" s="110">
        <f t="shared" si="452"/>
        <v>119</v>
      </c>
      <c r="S92" s="110">
        <f t="shared" si="452"/>
        <v>4829326.040000001</v>
      </c>
      <c r="T92" s="110">
        <f t="shared" si="452"/>
        <v>0</v>
      </c>
      <c r="U92" s="110">
        <f t="shared" si="452"/>
        <v>0</v>
      </c>
      <c r="V92" s="110">
        <f t="shared" si="452"/>
        <v>0</v>
      </c>
      <c r="W92" s="110">
        <f t="shared" si="452"/>
        <v>0</v>
      </c>
      <c r="X92" s="110">
        <f t="shared" si="452"/>
        <v>0</v>
      </c>
      <c r="Y92" s="110">
        <f t="shared" si="452"/>
        <v>0</v>
      </c>
      <c r="Z92" s="110">
        <f t="shared" si="452"/>
        <v>0</v>
      </c>
      <c r="AA92" s="110">
        <f t="shared" si="452"/>
        <v>0</v>
      </c>
      <c r="AB92" s="110">
        <f t="shared" si="452"/>
        <v>0</v>
      </c>
      <c r="AC92" s="110">
        <f t="shared" si="452"/>
        <v>0</v>
      </c>
      <c r="AD92" s="110">
        <f t="shared" si="452"/>
        <v>621</v>
      </c>
      <c r="AE92" s="110">
        <f t="shared" si="452"/>
        <v>33010514.879999999</v>
      </c>
      <c r="AF92" s="110">
        <f t="shared" si="452"/>
        <v>60</v>
      </c>
      <c r="AG92" s="110">
        <f t="shared" si="452"/>
        <v>4214607.5999999996</v>
      </c>
      <c r="AH92" s="110">
        <f t="shared" si="452"/>
        <v>0</v>
      </c>
      <c r="AI92" s="110">
        <f t="shared" si="452"/>
        <v>0</v>
      </c>
      <c r="AJ92" s="110">
        <f t="shared" si="452"/>
        <v>278</v>
      </c>
      <c r="AK92" s="110">
        <f t="shared" si="452"/>
        <v>11318975.360000003</v>
      </c>
      <c r="AL92" s="110">
        <f t="shared" si="452"/>
        <v>0</v>
      </c>
      <c r="AM92" s="110">
        <f t="shared" si="452"/>
        <v>0</v>
      </c>
      <c r="AN92" s="110">
        <f t="shared" si="452"/>
        <v>84</v>
      </c>
      <c r="AO92" s="110">
        <f t="shared" si="452"/>
        <v>4743135.9360000007</v>
      </c>
      <c r="AP92" s="110">
        <v>0</v>
      </c>
      <c r="AQ92" s="110">
        <f t="shared" si="452"/>
        <v>0</v>
      </c>
      <c r="AR92" s="110">
        <f t="shared" si="452"/>
        <v>8</v>
      </c>
      <c r="AS92" s="110">
        <f t="shared" si="452"/>
        <v>310469.03999999998</v>
      </c>
      <c r="AT92" s="110">
        <f t="shared" si="452"/>
        <v>886</v>
      </c>
      <c r="AU92" s="110">
        <f t="shared" si="452"/>
        <v>37127820.379999995</v>
      </c>
      <c r="AV92" s="110">
        <f t="shared" si="452"/>
        <v>0</v>
      </c>
      <c r="AW92" s="110">
        <f t="shared" si="452"/>
        <v>0</v>
      </c>
      <c r="AX92" s="110">
        <f t="shared" si="452"/>
        <v>0</v>
      </c>
      <c r="AY92" s="110">
        <f t="shared" si="452"/>
        <v>0</v>
      </c>
      <c r="AZ92" s="110">
        <f t="shared" si="452"/>
        <v>0</v>
      </c>
      <c r="BA92" s="110">
        <f t="shared" si="452"/>
        <v>0</v>
      </c>
      <c r="BB92" s="110">
        <f t="shared" si="452"/>
        <v>146</v>
      </c>
      <c r="BC92" s="110">
        <f t="shared" si="452"/>
        <v>7131490.5199999996</v>
      </c>
      <c r="BD92" s="110">
        <f t="shared" si="452"/>
        <v>148</v>
      </c>
      <c r="BE92" s="110">
        <f t="shared" si="452"/>
        <v>6469900.3600000013</v>
      </c>
      <c r="BF92" s="110">
        <f t="shared" si="452"/>
        <v>956</v>
      </c>
      <c r="BG92" s="110">
        <f t="shared" si="452"/>
        <v>55202703.359999992</v>
      </c>
      <c r="BH92" s="110">
        <f t="shared" si="452"/>
        <v>1139</v>
      </c>
      <c r="BI92" s="110">
        <f t="shared" si="452"/>
        <v>68693679.600000009</v>
      </c>
      <c r="BJ92" s="110">
        <f t="shared" si="452"/>
        <v>0</v>
      </c>
      <c r="BK92" s="110">
        <f t="shared" si="452"/>
        <v>0</v>
      </c>
      <c r="BL92" s="110">
        <f t="shared" si="452"/>
        <v>0</v>
      </c>
      <c r="BM92" s="110">
        <f t="shared" si="452"/>
        <v>0</v>
      </c>
      <c r="BN92" s="110">
        <f t="shared" si="452"/>
        <v>404</v>
      </c>
      <c r="BO92" s="110">
        <f t="shared" si="452"/>
        <v>22589142.576000001</v>
      </c>
      <c r="BP92" s="110">
        <f t="shared" si="452"/>
        <v>133</v>
      </c>
      <c r="BQ92" s="110">
        <f t="shared" si="452"/>
        <v>6753374.8800000008</v>
      </c>
      <c r="BR92" s="110">
        <f t="shared" si="452"/>
        <v>254</v>
      </c>
      <c r="BS92" s="110">
        <f t="shared" si="452"/>
        <v>17301820.199999999</v>
      </c>
      <c r="BT92" s="110">
        <f t="shared" si="452"/>
        <v>58</v>
      </c>
      <c r="BU92" s="110">
        <f t="shared" si="452"/>
        <v>2508913.0080000004</v>
      </c>
      <c r="BV92" s="110">
        <f t="shared" si="452"/>
        <v>313</v>
      </c>
      <c r="BW92" s="110">
        <f t="shared" si="452"/>
        <v>19916954.399999999</v>
      </c>
      <c r="BX92" s="110">
        <f t="shared" si="452"/>
        <v>140</v>
      </c>
      <c r="BY92" s="110">
        <f t="shared" si="452"/>
        <v>8461531.6799999997</v>
      </c>
      <c r="BZ92" s="110">
        <f t="shared" si="452"/>
        <v>150</v>
      </c>
      <c r="CA92" s="110">
        <f t="shared" ref="CA92:DO92" si="453">SUM(CA93:CA99)</f>
        <v>8670819.3600000013</v>
      </c>
      <c r="CB92" s="110">
        <f t="shared" si="453"/>
        <v>0</v>
      </c>
      <c r="CC92" s="110">
        <f t="shared" si="453"/>
        <v>0</v>
      </c>
      <c r="CD92" s="110">
        <f t="shared" si="453"/>
        <v>0</v>
      </c>
      <c r="CE92" s="110">
        <f t="shared" si="453"/>
        <v>0</v>
      </c>
      <c r="CF92" s="110">
        <f t="shared" si="453"/>
        <v>0</v>
      </c>
      <c r="CG92" s="110">
        <f t="shared" si="453"/>
        <v>0</v>
      </c>
      <c r="CH92" s="110">
        <f t="shared" si="453"/>
        <v>0</v>
      </c>
      <c r="CI92" s="110">
        <f t="shared" si="453"/>
        <v>0</v>
      </c>
      <c r="CJ92" s="110">
        <f t="shared" si="453"/>
        <v>0</v>
      </c>
      <c r="CK92" s="110">
        <f t="shared" si="453"/>
        <v>0</v>
      </c>
      <c r="CL92" s="110">
        <f t="shared" si="453"/>
        <v>12</v>
      </c>
      <c r="CM92" s="110">
        <f t="shared" si="453"/>
        <v>308353.07999999996</v>
      </c>
      <c r="CN92" s="110">
        <f t="shared" si="453"/>
        <v>18</v>
      </c>
      <c r="CO92" s="110">
        <f t="shared" si="453"/>
        <v>452430.72000000003</v>
      </c>
      <c r="CP92" s="110">
        <f t="shared" si="453"/>
        <v>19</v>
      </c>
      <c r="CQ92" s="110">
        <f t="shared" si="453"/>
        <v>544891.76</v>
      </c>
      <c r="CR92" s="110">
        <f t="shared" si="453"/>
        <v>2</v>
      </c>
      <c r="CS92" s="110">
        <f t="shared" si="453"/>
        <v>92018.611999999994</v>
      </c>
      <c r="CT92" s="110">
        <f t="shared" si="453"/>
        <v>188</v>
      </c>
      <c r="CU92" s="110">
        <f t="shared" si="453"/>
        <v>8399777.7079999987</v>
      </c>
      <c r="CV92" s="110">
        <f t="shared" si="453"/>
        <v>162</v>
      </c>
      <c r="CW92" s="110">
        <f t="shared" si="453"/>
        <v>8561558.879999999</v>
      </c>
      <c r="CX92" s="110">
        <f t="shared" si="453"/>
        <v>487</v>
      </c>
      <c r="CY92" s="110">
        <f t="shared" si="453"/>
        <v>22105857.312000003</v>
      </c>
      <c r="CZ92" s="110">
        <f t="shared" si="453"/>
        <v>0</v>
      </c>
      <c r="DA92" s="110">
        <f t="shared" si="453"/>
        <v>0</v>
      </c>
      <c r="DB92" s="110">
        <f t="shared" si="453"/>
        <v>4</v>
      </c>
      <c r="DC92" s="113">
        <f t="shared" si="453"/>
        <v>155119.10400000002</v>
      </c>
      <c r="DD92" s="110">
        <f t="shared" si="453"/>
        <v>87</v>
      </c>
      <c r="DE92" s="110">
        <f t="shared" si="453"/>
        <v>4291166.88</v>
      </c>
      <c r="DF92" s="114">
        <f t="shared" si="453"/>
        <v>4</v>
      </c>
      <c r="DG92" s="110">
        <f t="shared" si="453"/>
        <v>220675.39200000002</v>
      </c>
      <c r="DH92" s="110">
        <f t="shared" si="453"/>
        <v>71</v>
      </c>
      <c r="DI92" s="110">
        <f t="shared" si="453"/>
        <v>3978681.9071999998</v>
      </c>
      <c r="DJ92" s="110">
        <v>11</v>
      </c>
      <c r="DK92" s="110">
        <f t="shared" si="453"/>
        <v>957199.848</v>
      </c>
      <c r="DL92" s="110">
        <f t="shared" si="453"/>
        <v>43</v>
      </c>
      <c r="DM92" s="110">
        <f t="shared" si="453"/>
        <v>3719038.7759999996</v>
      </c>
      <c r="DN92" s="110">
        <f t="shared" si="453"/>
        <v>9993</v>
      </c>
      <c r="DO92" s="110">
        <f t="shared" si="453"/>
        <v>558924835.29919994</v>
      </c>
    </row>
    <row r="93" spans="1:119" ht="41.25" customHeight="1" x14ac:dyDescent="0.25">
      <c r="A93" s="100"/>
      <c r="B93" s="101">
        <v>69</v>
      </c>
      <c r="C93" s="82" t="s">
        <v>220</v>
      </c>
      <c r="D93" s="83">
        <v>22900</v>
      </c>
      <c r="E93" s="102">
        <v>1.42</v>
      </c>
      <c r="F93" s="102"/>
      <c r="G93" s="85">
        <v>1</v>
      </c>
      <c r="H93" s="86"/>
      <c r="I93" s="86"/>
      <c r="J93" s="83">
        <v>1.4</v>
      </c>
      <c r="K93" s="83">
        <v>1.68</v>
      </c>
      <c r="L93" s="83">
        <v>2.23</v>
      </c>
      <c r="M93" s="87">
        <v>2.57</v>
      </c>
      <c r="N93" s="90">
        <v>92</v>
      </c>
      <c r="O93" s="89">
        <f>(N93*$D93*$E93*$G93*$J93*$O$10)</f>
        <v>4607150.24</v>
      </c>
      <c r="P93" s="90">
        <v>1223</v>
      </c>
      <c r="Q93" s="90">
        <f>(P93*$D93*$E93*$G93*$J93*$Q$10)</f>
        <v>61245051.559999995</v>
      </c>
      <c r="R93" s="90"/>
      <c r="S93" s="89">
        <f>(R93*$D93*$E93*$G93*$J93*$S$10)</f>
        <v>0</v>
      </c>
      <c r="T93" s="90"/>
      <c r="U93" s="89">
        <f>(T93/12*7*$D93*$E93*$G93*$J93*$U$10)+(T93/12*5*$D93*$E93*$G93*$J93*$U$11)</f>
        <v>0</v>
      </c>
      <c r="V93" s="90">
        <v>0</v>
      </c>
      <c r="W93" s="89">
        <f>(V93*$D93*$E93*$G93*$J93*$W$10)</f>
        <v>0</v>
      </c>
      <c r="X93" s="90">
        <v>0</v>
      </c>
      <c r="Y93" s="89">
        <f>(X93*$D93*$E93*$G93*$J93*$Y$10)</f>
        <v>0</v>
      </c>
      <c r="Z93" s="90"/>
      <c r="AA93" s="89">
        <f>(Z93*$D93*$E93*$G93*$J93*$AA$10)</f>
        <v>0</v>
      </c>
      <c r="AB93" s="90">
        <v>0</v>
      </c>
      <c r="AC93" s="89">
        <f>(AB93*$D93*$E93*$G93*$J93*$AC$10)</f>
        <v>0</v>
      </c>
      <c r="AD93" s="90">
        <v>73</v>
      </c>
      <c r="AE93" s="89">
        <f>(AD93*$D93*$E93*$G93*$J93*$AE$10)</f>
        <v>3655673.56</v>
      </c>
      <c r="AF93" s="90"/>
      <c r="AG93" s="89">
        <f>(AF93*$D93*$E93*$G93*$J93*$AG$10)</f>
        <v>0</v>
      </c>
      <c r="AH93" s="92"/>
      <c r="AI93" s="89">
        <f>(AH93*$D93*$E93*$G93*$J93*$AI$10)</f>
        <v>0</v>
      </c>
      <c r="AJ93" s="90">
        <v>20</v>
      </c>
      <c r="AK93" s="89">
        <f>(AJ93*$D93*$E93*$G93*$J93*$AK$10)</f>
        <v>1001554.4</v>
      </c>
      <c r="AL93" s="104"/>
      <c r="AM93" s="89">
        <f>(AL93*$D93*$E93*$G93*$K93*$AM$10)</f>
        <v>0</v>
      </c>
      <c r="AN93" s="90">
        <v>59</v>
      </c>
      <c r="AO93" s="95">
        <f>(AN93*$D93*$E93*$G93*$K93*$AO$10)</f>
        <v>3545502.5759999999</v>
      </c>
      <c r="AP93" s="90"/>
      <c r="AQ93" s="89">
        <f>(AP93*$D93*$E93*$G93*$J93*$AQ$10)</f>
        <v>0</v>
      </c>
      <c r="AR93" s="90">
        <f>7-3</f>
        <v>4</v>
      </c>
      <c r="AS93" s="90">
        <f>(AR93*$D93*$E93*$G93*$J93*$AS$10)</f>
        <v>163890.72</v>
      </c>
      <c r="AT93" s="90">
        <v>19</v>
      </c>
      <c r="AU93" s="90">
        <f>(AT93*$D93*$E93*$G93*$J93*$AU$10)</f>
        <v>994725.61999999988</v>
      </c>
      <c r="AV93" s="90">
        <v>0</v>
      </c>
      <c r="AW93" s="89">
        <f>(AV93*$D93*$E93*$G93*$J93*$AW$10)</f>
        <v>0</v>
      </c>
      <c r="AX93" s="90">
        <v>0</v>
      </c>
      <c r="AY93" s="89">
        <f>(AX93*$D93*$E93*$G93*$J93*$AY$10)</f>
        <v>0</v>
      </c>
      <c r="AZ93" s="90">
        <v>0</v>
      </c>
      <c r="BA93" s="89">
        <f>(AZ93*$D93*$E93*$G93*$J93*$BA$10)</f>
        <v>0</v>
      </c>
      <c r="BB93" s="90">
        <v>129</v>
      </c>
      <c r="BC93" s="89">
        <f>(BB93*$D93*$E93*$G93*$J93*$BC$10)</f>
        <v>6460025.8799999999</v>
      </c>
      <c r="BD93" s="90">
        <v>47</v>
      </c>
      <c r="BE93" s="89">
        <f>(BD93*$D93*$E93*$G93*$J93*$BE$10)</f>
        <v>2353652.8400000003</v>
      </c>
      <c r="BF93" s="90">
        <v>499</v>
      </c>
      <c r="BG93" s="89">
        <f>(BF93*$D93*$E93*$G93*$K93*$BG$10)</f>
        <v>27260489.759999998</v>
      </c>
      <c r="BH93" s="90">
        <v>495</v>
      </c>
      <c r="BI93" s="89">
        <f>(BH93*$D93*$E93*$G93*$K93*$BI$10)</f>
        <v>27041968.800000001</v>
      </c>
      <c r="BJ93" s="90">
        <v>0</v>
      </c>
      <c r="BK93" s="89">
        <f>(BJ93*$D93*$E93*$G93*$K93*$BK$10)</f>
        <v>0</v>
      </c>
      <c r="BL93" s="90">
        <v>0</v>
      </c>
      <c r="BM93" s="89">
        <f>(BL93*$D93*$E93*$G93*$K93*$BM$10)</f>
        <v>0</v>
      </c>
      <c r="BN93" s="90">
        <v>260</v>
      </c>
      <c r="BO93" s="89">
        <f>(BN93*$D93*$E93*$G93*$K93*$BO$10)</f>
        <v>15624248.640000002</v>
      </c>
      <c r="BP93" s="90">
        <v>30</v>
      </c>
      <c r="BQ93" s="89">
        <f>(BP93*$D93*$E93*$G93*$K93*$BQ$10)</f>
        <v>1638907.2</v>
      </c>
      <c r="BR93" s="90">
        <v>240</v>
      </c>
      <c r="BS93" s="89">
        <f>(BR93*$D93*$E93*$G93*$K93*$BS$10)</f>
        <v>16389072</v>
      </c>
      <c r="BT93" s="90">
        <v>25</v>
      </c>
      <c r="BU93" s="89">
        <f>(BT93*$D93*$E93*$G93*$K93*$BU$10)</f>
        <v>1229180.4000000001</v>
      </c>
      <c r="BV93" s="90">
        <v>204</v>
      </c>
      <c r="BW93" s="89">
        <f>(BV93*$D93*$E93*$G93*$K93*$BW$10)</f>
        <v>13930711.199999999</v>
      </c>
      <c r="BX93" s="90">
        <v>40</v>
      </c>
      <c r="BY93" s="89">
        <f>(BX93*$D93*$E93*$G93*$K93*$BY$10)</f>
        <v>2185209.6</v>
      </c>
      <c r="BZ93" s="90">
        <v>80</v>
      </c>
      <c r="CA93" s="97">
        <f>(BZ93*$D93*$E93*$G93*$K93*$CA$10)</f>
        <v>4370419.2</v>
      </c>
      <c r="CB93" s="90">
        <v>0</v>
      </c>
      <c r="CC93" s="89">
        <f>(CB93*$D93*$E93*$G93*$J93*$CC$10)</f>
        <v>0</v>
      </c>
      <c r="CD93" s="90">
        <v>0</v>
      </c>
      <c r="CE93" s="89">
        <f>(CD93*$D93*$E93*$G93*$J93*$CE$10)</f>
        <v>0</v>
      </c>
      <c r="CF93" s="90">
        <v>0</v>
      </c>
      <c r="CG93" s="89">
        <f>(CF93*$D93*$E93*$G93*$J93*$CG$10)</f>
        <v>0</v>
      </c>
      <c r="CH93" s="90"/>
      <c r="CI93" s="90">
        <f>(CH93*$D93*$E93*$G93*$J93*$CI$10)</f>
        <v>0</v>
      </c>
      <c r="CJ93" s="90"/>
      <c r="CK93" s="89">
        <f>(CJ93*$D93*$E93*$G93*$K93*$CK$10)</f>
        <v>0</v>
      </c>
      <c r="CL93" s="90">
        <v>1</v>
      </c>
      <c r="CM93" s="89">
        <f>(CL93*$D93*$E93*$G93*$J93*$CM$10)</f>
        <v>31867.639999999996</v>
      </c>
      <c r="CN93" s="90"/>
      <c r="CO93" s="89">
        <f>(CN93*$D93*$E93*$G93*$J93*$CO$10)</f>
        <v>0</v>
      </c>
      <c r="CP93" s="90">
        <v>10</v>
      </c>
      <c r="CQ93" s="89">
        <f>(CP93*$D93*$E93*$G93*$J93*$CQ$10)</f>
        <v>318676.39999999997</v>
      </c>
      <c r="CR93" s="90">
        <v>1</v>
      </c>
      <c r="CS93" s="89">
        <f>(CR93*$D93*$E93*$G93*$J93*$CS$10)</f>
        <v>51443.475999999995</v>
      </c>
      <c r="CT93" s="90">
        <v>67</v>
      </c>
      <c r="CU93" s="89">
        <f>(CT93*$D93*$E93*$G93*$J93*$CU$10)</f>
        <v>3446712.8919999995</v>
      </c>
      <c r="CV93" s="90">
        <v>132</v>
      </c>
      <c r="CW93" s="89">
        <f>(CV93*$D93*$E93*$G93*$K93*$CW$10)</f>
        <v>7211191.6799999997</v>
      </c>
      <c r="CX93" s="104">
        <v>280</v>
      </c>
      <c r="CY93" s="89">
        <f>(CX93*$D93*$E93*$G93*$K93*$CY$10)</f>
        <v>13766820.48</v>
      </c>
      <c r="CZ93" s="90"/>
      <c r="DA93" s="89">
        <f>(CZ93*$D93*$E93*$G93*$J93*$DA$10)</f>
        <v>0</v>
      </c>
      <c r="DB93" s="90">
        <v>0</v>
      </c>
      <c r="DC93" s="95">
        <f>(DB93*$D93*$E93*$G93*$K93*$DC$10)</f>
        <v>0</v>
      </c>
      <c r="DD93" s="90">
        <v>44</v>
      </c>
      <c r="DE93" s="89">
        <f>(DD93*$D93*$E93*$G93*$K93*$DE$10)</f>
        <v>2403730.56</v>
      </c>
      <c r="DF93" s="105">
        <v>1</v>
      </c>
      <c r="DG93" s="89">
        <f>(DF93*$D93*$E93*$G93*$K93*$DG$10)</f>
        <v>65556.288</v>
      </c>
      <c r="DH93" s="90">
        <v>33</v>
      </c>
      <c r="DI93" s="89">
        <f>(DH93*$D93*$E93*$G93*$K93*$DI$10)</f>
        <v>2037161.6495999997</v>
      </c>
      <c r="DJ93" s="90">
        <v>8</v>
      </c>
      <c r="DK93" s="89">
        <f>(DJ93*$D93*$E93*$G93*$L93*$DK$10)</f>
        <v>696145.34399999992</v>
      </c>
      <c r="DL93" s="90">
        <v>12</v>
      </c>
      <c r="DM93" s="97">
        <f>(DL93*$D93*$E93*$G93*$M93*$DM$10)</f>
        <v>1203426.1439999999</v>
      </c>
      <c r="DN93" s="99">
        <f t="shared" ref="DN93:DO99" si="454">SUM(N93,P93,R93,T93,V93,X93,Z93,AB93,AD93,AF93,AH93,AJ93,AL93,AP93,AR93,CF93,AT93,AV93,AX93,AZ93,BB93,CJ93,BD93,BF93,BH93,BL93,AN93,BN93,BP93,BR93,BT93,BV93,BX93,BZ93,CB93,CD93,CH93,CL93,CN93,CP93,CR93,CT93,CV93,CX93,BJ93,CZ93,DB93,DD93,DF93,DH93,DJ93,DL93)</f>
        <v>4128</v>
      </c>
      <c r="DO93" s="97">
        <f t="shared" si="454"/>
        <v>224930166.74959999</v>
      </c>
    </row>
    <row r="94" spans="1:119" ht="41.25" customHeight="1" x14ac:dyDescent="0.25">
      <c r="A94" s="100"/>
      <c r="B94" s="101">
        <v>70</v>
      </c>
      <c r="C94" s="82" t="s">
        <v>221</v>
      </c>
      <c r="D94" s="83">
        <v>22900</v>
      </c>
      <c r="E94" s="102">
        <v>2.81</v>
      </c>
      <c r="F94" s="102"/>
      <c r="G94" s="85">
        <v>1</v>
      </c>
      <c r="H94" s="86"/>
      <c r="I94" s="86"/>
      <c r="J94" s="83">
        <v>1.4</v>
      </c>
      <c r="K94" s="83">
        <v>1.68</v>
      </c>
      <c r="L94" s="83">
        <v>2.23</v>
      </c>
      <c r="M94" s="87">
        <v>2.57</v>
      </c>
      <c r="N94" s="90">
        <v>67</v>
      </c>
      <c r="O94" s="89">
        <f t="shared" ref="O94" si="455">(N94*$D94*$E94*$G94*$J94)</f>
        <v>6035936.1999999993</v>
      </c>
      <c r="P94" s="90">
        <v>745</v>
      </c>
      <c r="Q94" s="90">
        <f t="shared" ref="Q94" si="456">(P94*$D94*$E94*$G94*$J94)</f>
        <v>67116007</v>
      </c>
      <c r="R94" s="90"/>
      <c r="S94" s="89">
        <f t="shared" ref="S94" si="457">(R94*$D94*$E94*$G94*$J94)</f>
        <v>0</v>
      </c>
      <c r="T94" s="90"/>
      <c r="U94" s="89">
        <f t="shared" ref="U94" si="458">(T94*$D94*$E94*$G94*$J94)</f>
        <v>0</v>
      </c>
      <c r="V94" s="90"/>
      <c r="W94" s="89">
        <f t="shared" ref="W94" si="459">(V94*$D94*$E94*$G94*$J94)</f>
        <v>0</v>
      </c>
      <c r="X94" s="90"/>
      <c r="Y94" s="89">
        <f t="shared" ref="Y94" si="460">(X94*$D94*$E94*$G94*$J94)</f>
        <v>0</v>
      </c>
      <c r="Z94" s="90"/>
      <c r="AA94" s="89">
        <f t="shared" ref="AA94" si="461">(Z94*$D94*$E94*$G94*$J94)</f>
        <v>0</v>
      </c>
      <c r="AB94" s="90"/>
      <c r="AC94" s="89">
        <f t="shared" ref="AC94" si="462">(AB94*$D94*$E94*$G94*$J94)</f>
        <v>0</v>
      </c>
      <c r="AD94" s="90">
        <v>135</v>
      </c>
      <c r="AE94" s="89">
        <f t="shared" ref="AE94" si="463">(AD94*$D94*$E94*$G94*$J94)</f>
        <v>12161961</v>
      </c>
      <c r="AF94" s="90"/>
      <c r="AG94" s="89">
        <f t="shared" ref="AG94" si="464">(AF94*$D94*$E94*$G94*$J94)</f>
        <v>0</v>
      </c>
      <c r="AH94" s="92"/>
      <c r="AI94" s="89">
        <f t="shared" ref="AI94" si="465">(AH94*$D94*$E94*$G94*$J94)</f>
        <v>0</v>
      </c>
      <c r="AJ94" s="90"/>
      <c r="AK94" s="89">
        <f t="shared" ref="AK94" si="466">(AJ94*$D94*$E94*$G94*$J94)</f>
        <v>0</v>
      </c>
      <c r="AL94" s="104"/>
      <c r="AM94" s="89">
        <f t="shared" ref="AM94" si="467">(AL94*$D94*$E94*$G94*$K94)</f>
        <v>0</v>
      </c>
      <c r="AN94" s="90"/>
      <c r="AO94" s="95">
        <f t="shared" ref="AO94" si="468">(AN94*$D94*$E94*$G94*$K94)</f>
        <v>0</v>
      </c>
      <c r="AP94" s="90"/>
      <c r="AQ94" s="89">
        <f t="shared" ref="AQ94" si="469">(AP94*$D94*$E94*$G94*$J94)</f>
        <v>0</v>
      </c>
      <c r="AR94" s="90"/>
      <c r="AS94" s="90">
        <f t="shared" ref="AS94" si="470">(AR94*$D94*$E94*$G94*$J94)</f>
        <v>0</v>
      </c>
      <c r="AT94" s="90"/>
      <c r="AU94" s="90">
        <f t="shared" ref="AU94" si="471">(AT94*$D94*$E94*$G94*$J94)</f>
        <v>0</v>
      </c>
      <c r="AV94" s="90"/>
      <c r="AW94" s="89">
        <f t="shared" ref="AW94" si="472">(AV94*$D94*$E94*$G94*$J94)</f>
        <v>0</v>
      </c>
      <c r="AX94" s="90"/>
      <c r="AY94" s="89">
        <f t="shared" ref="AY94" si="473">(AX94*$D94*$E94*$G94*$J94)</f>
        <v>0</v>
      </c>
      <c r="AZ94" s="90"/>
      <c r="BA94" s="89">
        <f t="shared" ref="BA94" si="474">(AZ94*$D94*$E94*$G94*$J94)</f>
        <v>0</v>
      </c>
      <c r="BB94" s="90"/>
      <c r="BC94" s="89">
        <f t="shared" ref="BC94" si="475">(BB94*$D94*$E94*$G94*$J94)</f>
        <v>0</v>
      </c>
      <c r="BD94" s="90"/>
      <c r="BE94" s="89">
        <f t="shared" ref="BE94" si="476">(BD94*$D94*$E94*$G94*$J94)</f>
        <v>0</v>
      </c>
      <c r="BF94" s="90">
        <v>119</v>
      </c>
      <c r="BG94" s="89">
        <f t="shared" ref="BG94" si="477">(BF94*$D94*$E94*$G94*$K94)</f>
        <v>12864652.08</v>
      </c>
      <c r="BH94" s="90">
        <v>135</v>
      </c>
      <c r="BI94" s="89">
        <f t="shared" ref="BI94" si="478">(BH94*$D94*$E94*$G94*$K94)</f>
        <v>14594353.199999999</v>
      </c>
      <c r="BJ94" s="90"/>
      <c r="BK94" s="89">
        <f t="shared" ref="BK94" si="479">(BJ94*$D94*$E94*$G94*$K94)</f>
        <v>0</v>
      </c>
      <c r="BL94" s="90"/>
      <c r="BM94" s="89">
        <f t="shared" ref="BM94" si="480">(BL94*$D94*$E94*$G94*$K94)</f>
        <v>0</v>
      </c>
      <c r="BN94" s="90"/>
      <c r="BO94" s="89">
        <f t="shared" ref="BO94" si="481">(BN94*$D94*$E94*$G94*$K94)</f>
        <v>0</v>
      </c>
      <c r="BP94" s="90"/>
      <c r="BQ94" s="89">
        <f t="shared" ref="BQ94" si="482">(BP94*$D94*$E94*$G94*$K94)</f>
        <v>0</v>
      </c>
      <c r="BR94" s="90"/>
      <c r="BS94" s="89">
        <f t="shared" ref="BS94" si="483">(BR94*$D94*$E94*$G94*$K94)</f>
        <v>0</v>
      </c>
      <c r="BT94" s="90"/>
      <c r="BU94" s="89">
        <f t="shared" ref="BU94" si="484">(BT94*$D94*$E94*$G94*$K94)</f>
        <v>0</v>
      </c>
      <c r="BV94" s="90"/>
      <c r="BW94" s="89">
        <f t="shared" ref="BW94" si="485">(BV94*$D94*$E94*$G94*$K94)</f>
        <v>0</v>
      </c>
      <c r="BX94" s="90"/>
      <c r="BY94" s="89">
        <f t="shared" ref="BY94" si="486">(BX94*$D94*$E94*$G94*$K94)</f>
        <v>0</v>
      </c>
      <c r="BZ94" s="90"/>
      <c r="CA94" s="97">
        <f t="shared" ref="CA94" si="487">(BZ94*$D94*$E94*$G94*$K94)</f>
        <v>0</v>
      </c>
      <c r="CB94" s="90"/>
      <c r="CC94" s="89">
        <f t="shared" ref="CC94" si="488">(CB94*$D94*$E94*$G94*$J94)</f>
        <v>0</v>
      </c>
      <c r="CD94" s="90"/>
      <c r="CE94" s="89">
        <f t="shared" ref="CE94" si="489">(CD94*$D94*$E94*$G94*$J94)</f>
        <v>0</v>
      </c>
      <c r="CF94" s="90"/>
      <c r="CG94" s="89">
        <f t="shared" ref="CG94" si="490">(CF94*$D94*$E94*$G94*$J94)</f>
        <v>0</v>
      </c>
      <c r="CH94" s="90"/>
      <c r="CI94" s="90">
        <f t="shared" ref="CI94" si="491">(CH94*$D94*$E94*$G94*$J94)</f>
        <v>0</v>
      </c>
      <c r="CJ94" s="90"/>
      <c r="CK94" s="89">
        <f t="shared" ref="CK94" si="492">(CJ94*$D94*$E94*$G94*$K94)</f>
        <v>0</v>
      </c>
      <c r="CL94" s="90"/>
      <c r="CM94" s="89">
        <f t="shared" ref="CM94" si="493">(CL94*$D94*$E94*$G94*$J94)</f>
        <v>0</v>
      </c>
      <c r="CN94" s="90"/>
      <c r="CO94" s="89">
        <f t="shared" ref="CO94" si="494">(CN94*$D94*$E94*$G94*$J94)</f>
        <v>0</v>
      </c>
      <c r="CP94" s="90"/>
      <c r="CQ94" s="89">
        <f t="shared" ref="CQ94" si="495">(CP94*$D94*$E94*$G94*$J94)</f>
        <v>0</v>
      </c>
      <c r="CR94" s="90"/>
      <c r="CS94" s="89">
        <f t="shared" ref="CS94" si="496">(CR94*$D94*$E94*$G94*$J94)</f>
        <v>0</v>
      </c>
      <c r="CT94" s="90"/>
      <c r="CU94" s="89">
        <f t="shared" ref="CU94" si="497">(CT94*$D94*$E94*$G94*$J94)</f>
        <v>0</v>
      </c>
      <c r="CV94" s="90"/>
      <c r="CW94" s="89">
        <f t="shared" ref="CW94" si="498">(CV94*$D94*$E94*$G94*$K94)</f>
        <v>0</v>
      </c>
      <c r="CX94" s="104"/>
      <c r="CY94" s="89">
        <f t="shared" ref="CY94" si="499">(CX94*$D94*$E94*$G94*$K94)</f>
        <v>0</v>
      </c>
      <c r="CZ94" s="90"/>
      <c r="DA94" s="89">
        <f t="shared" ref="DA94" si="500">(CZ94*$D94*$E94*$G94*$J94)</f>
        <v>0</v>
      </c>
      <c r="DB94" s="90"/>
      <c r="DC94" s="95">
        <f t="shared" ref="DC94" si="501">(DB94*$D94*$E94*$G94*$K94)</f>
        <v>0</v>
      </c>
      <c r="DD94" s="90"/>
      <c r="DE94" s="89">
        <f t="shared" ref="DE94" si="502">(DD94*$D94*$E94*$G94*$K94)</f>
        <v>0</v>
      </c>
      <c r="DF94" s="105"/>
      <c r="DG94" s="89">
        <f t="shared" ref="DG94" si="503">(DF94*$D94*$E94*$G94*$K94)</f>
        <v>0</v>
      </c>
      <c r="DH94" s="90"/>
      <c r="DI94" s="89">
        <f t="shared" ref="DI94" si="504">(DH94*$D94*$E94*$G94*$K94)</f>
        <v>0</v>
      </c>
      <c r="DJ94" s="90"/>
      <c r="DK94" s="89">
        <f t="shared" ref="DK94" si="505">(DJ94*$D94*$E94*$G94*$L94)</f>
        <v>0</v>
      </c>
      <c r="DL94" s="90"/>
      <c r="DM94" s="97">
        <f t="shared" ref="DM94" si="506">(DL94*$D94*$E94*$G94*$M94)</f>
        <v>0</v>
      </c>
      <c r="DN94" s="99">
        <f t="shared" si="454"/>
        <v>1201</v>
      </c>
      <c r="DO94" s="97">
        <f t="shared" si="454"/>
        <v>112772909.48</v>
      </c>
    </row>
    <row r="95" spans="1:119" ht="41.25" customHeight="1" x14ac:dyDescent="0.25">
      <c r="A95" s="100"/>
      <c r="B95" s="101">
        <v>71</v>
      </c>
      <c r="C95" s="82" t="s">
        <v>222</v>
      </c>
      <c r="D95" s="83">
        <v>22900</v>
      </c>
      <c r="E95" s="102">
        <v>3.48</v>
      </c>
      <c r="F95" s="102"/>
      <c r="G95" s="85">
        <v>1</v>
      </c>
      <c r="H95" s="86"/>
      <c r="I95" s="86"/>
      <c r="J95" s="83">
        <v>1.4</v>
      </c>
      <c r="K95" s="83">
        <v>1.68</v>
      </c>
      <c r="L95" s="83">
        <v>2.23</v>
      </c>
      <c r="M95" s="87">
        <v>2.57</v>
      </c>
      <c r="N95" s="90"/>
      <c r="O95" s="89">
        <f t="shared" si="296"/>
        <v>0</v>
      </c>
      <c r="P95" s="90">
        <f>70+40</f>
        <v>110</v>
      </c>
      <c r="Q95" s="90">
        <f>(P95*$D95*$E95*$G95*$J95*$Q$10)</f>
        <v>13499824.800000001</v>
      </c>
      <c r="R95" s="90"/>
      <c r="S95" s="89">
        <f>(R95*$D95*$E95*$G95*$J95*$S$10)</f>
        <v>0</v>
      </c>
      <c r="T95" s="90"/>
      <c r="U95" s="89">
        <f t="shared" ref="U95:U99" si="507">(T95/12*7*$D95*$E95*$G95*$J95*$U$10)+(T95/12*5*$D95*$E95*$G95*$J95*$U$11)</f>
        <v>0</v>
      </c>
      <c r="V95" s="90"/>
      <c r="W95" s="89">
        <f>(V95*$D95*$E95*$G95*$J95*$W$10)</f>
        <v>0</v>
      </c>
      <c r="X95" s="90"/>
      <c r="Y95" s="89">
        <f>(X95*$D95*$E95*$G95*$J95*$Y$10)</f>
        <v>0</v>
      </c>
      <c r="Z95" s="90"/>
      <c r="AA95" s="89">
        <f>(Z95*$D95*$E95*$G95*$J95*$AA$10)</f>
        <v>0</v>
      </c>
      <c r="AB95" s="90"/>
      <c r="AC95" s="89">
        <f>(AB95*$D95*$E95*$G95*$J95*$AC$10)</f>
        <v>0</v>
      </c>
      <c r="AD95" s="90">
        <v>1</v>
      </c>
      <c r="AE95" s="89">
        <f>(AD95*$D95*$E95*$G95*$J95*$AE$10)</f>
        <v>122725.68</v>
      </c>
      <c r="AF95" s="90"/>
      <c r="AG95" s="89">
        <f>(AF95*$D95*$E95*$G95*$J95*$AG$10)</f>
        <v>0</v>
      </c>
      <c r="AH95" s="92"/>
      <c r="AI95" s="89">
        <f>(AH95*$D95*$E95*$G95*$J95*$AI$10)</f>
        <v>0</v>
      </c>
      <c r="AJ95" s="90"/>
      <c r="AK95" s="89">
        <f>(AJ95*$D95*$E95*$G95*$J95*$AK$10)</f>
        <v>0</v>
      </c>
      <c r="AL95" s="104"/>
      <c r="AM95" s="89">
        <f>(AL95*$D95*$E95*$G95*$K95*$AM$10)</f>
        <v>0</v>
      </c>
      <c r="AN95" s="90"/>
      <c r="AO95" s="95">
        <f>(AN95*$D95*$E95*$G95*$K95*$AO$10)</f>
        <v>0</v>
      </c>
      <c r="AP95" s="90"/>
      <c r="AQ95" s="89">
        <f>(AP95*$D95*$E95*$G95*$J95*$AQ$10)</f>
        <v>0</v>
      </c>
      <c r="AR95" s="90"/>
      <c r="AS95" s="90">
        <f>(AR95*$D95*$E95*$G95*$J95*$AS$10)</f>
        <v>0</v>
      </c>
      <c r="AT95" s="90"/>
      <c r="AU95" s="90">
        <f>(AT95*$D95*$E95*$G95*$J95*$AU$10)</f>
        <v>0</v>
      </c>
      <c r="AV95" s="90"/>
      <c r="AW95" s="89">
        <f>(AV95*$D95*$E95*$G95*$J95*$AW$10)</f>
        <v>0</v>
      </c>
      <c r="AX95" s="90"/>
      <c r="AY95" s="89">
        <f>(AX95*$D95*$E95*$G95*$J95*$AY$10)</f>
        <v>0</v>
      </c>
      <c r="AZ95" s="90"/>
      <c r="BA95" s="89">
        <f>(AZ95*$D95*$E95*$G95*$J95*$BA$10)</f>
        <v>0</v>
      </c>
      <c r="BB95" s="90"/>
      <c r="BC95" s="89">
        <f>(BB95*$D95*$E95*$G95*$J95*$BC$10)</f>
        <v>0</v>
      </c>
      <c r="BD95" s="90"/>
      <c r="BE95" s="89">
        <f>(BD95*$D95*$E95*$G95*$J95*$BE$10)</f>
        <v>0</v>
      </c>
      <c r="BF95" s="90">
        <v>3</v>
      </c>
      <c r="BG95" s="89">
        <f>(BF95*$D95*$E95*$G95*$K95*$BG$10)</f>
        <v>401647.68</v>
      </c>
      <c r="BH95" s="90">
        <v>25</v>
      </c>
      <c r="BI95" s="89">
        <f>(BH95*$D95*$E95*$G95*$K95*$BI$10)</f>
        <v>3347064</v>
      </c>
      <c r="BJ95" s="90"/>
      <c r="BK95" s="89">
        <f>(BJ95*$D95*$E95*$G95*$K95*$BK$10)</f>
        <v>0</v>
      </c>
      <c r="BL95" s="90"/>
      <c r="BM95" s="89">
        <f>(BL95*$D95*$E95*$G95*$K95*$BM$10)</f>
        <v>0</v>
      </c>
      <c r="BN95" s="90"/>
      <c r="BO95" s="89">
        <f>(BN95*$D95*$E95*$G95*$K95*$BO$10)</f>
        <v>0</v>
      </c>
      <c r="BP95" s="90">
        <v>3</v>
      </c>
      <c r="BQ95" s="89">
        <f>(BP95*$D95*$E95*$G95*$K95*$BQ$10)</f>
        <v>401647.68</v>
      </c>
      <c r="BR95" s="90"/>
      <c r="BS95" s="89">
        <f>(BR95*$D95*$E95*$G95*$K95*$BS$10)</f>
        <v>0</v>
      </c>
      <c r="BT95" s="90"/>
      <c r="BU95" s="89">
        <f>(BT95*$D95*$E95*$G95*$K95*$BU$10)</f>
        <v>0</v>
      </c>
      <c r="BV95" s="90"/>
      <c r="BW95" s="89">
        <f>(BV95*$D95*$E95*$G95*$K95*$BW$10)</f>
        <v>0</v>
      </c>
      <c r="BX95" s="90">
        <v>19</v>
      </c>
      <c r="BY95" s="89">
        <f>(BX95*$D95*$E95*$G95*$K95*$BY$10)</f>
        <v>2543768.64</v>
      </c>
      <c r="BZ95" s="90">
        <v>13</v>
      </c>
      <c r="CA95" s="97">
        <f>(BZ95*$D95*$E95*$G95*$K95*$CA$10)</f>
        <v>1740473.28</v>
      </c>
      <c r="CB95" s="90"/>
      <c r="CC95" s="89">
        <f>(CB95*$D95*$E95*$G95*$J95*$CC$10)</f>
        <v>0</v>
      </c>
      <c r="CD95" s="90"/>
      <c r="CE95" s="89">
        <f>(CD95*$D95*$E95*$G95*$J95*$CE$10)</f>
        <v>0</v>
      </c>
      <c r="CF95" s="90"/>
      <c r="CG95" s="89">
        <f>(CF95*$D95*$E95*$G95*$J95*$CG$10)</f>
        <v>0</v>
      </c>
      <c r="CH95" s="90"/>
      <c r="CI95" s="90">
        <f>(CH95*$D95*$E95*$G95*$J95*$CI$10)</f>
        <v>0</v>
      </c>
      <c r="CJ95" s="90"/>
      <c r="CK95" s="89">
        <f>(CJ95*$D95*$E95*$G95*$K95*$CK$10)</f>
        <v>0</v>
      </c>
      <c r="CL95" s="90"/>
      <c r="CM95" s="89">
        <f>(CL95*$D95*$E95*$G95*$J95*$CM$10)</f>
        <v>0</v>
      </c>
      <c r="CN95" s="90"/>
      <c r="CO95" s="89">
        <f>(CN95*$D95*$E95*$G95*$J95*$CO$10)</f>
        <v>0</v>
      </c>
      <c r="CP95" s="90"/>
      <c r="CQ95" s="89">
        <f>(CP95*$D95*$E95*$G95*$J95*$CQ$10)</f>
        <v>0</v>
      </c>
      <c r="CR95" s="90"/>
      <c r="CS95" s="89">
        <f>(CR95*$D95*$E95*$G95*$J95*$CS$10)</f>
        <v>0</v>
      </c>
      <c r="CT95" s="90"/>
      <c r="CU95" s="89">
        <f>(CT95*$D95*$E95*$G95*$J95*$CU$10)</f>
        <v>0</v>
      </c>
      <c r="CV95" s="90"/>
      <c r="CW95" s="89">
        <f>(CV95*$D95*$E95*$G95*$K95*$CW$10)</f>
        <v>0</v>
      </c>
      <c r="CX95" s="104"/>
      <c r="CY95" s="89">
        <f>(CX95*$D95*$E95*$G95*$K95*$CY$10)</f>
        <v>0</v>
      </c>
      <c r="CZ95" s="90"/>
      <c r="DA95" s="89">
        <f>(CZ95*$D95*$E95*$G95*$J95*$DA$10)</f>
        <v>0</v>
      </c>
      <c r="DB95" s="90"/>
      <c r="DC95" s="95">
        <f>(DB95*$D95*$E95*$G95*$K95*$DC$10)</f>
        <v>0</v>
      </c>
      <c r="DD95" s="90"/>
      <c r="DE95" s="89">
        <f>(DD95*$D95*$E95*$G95*$K95*$DE$10)</f>
        <v>0</v>
      </c>
      <c r="DF95" s="105"/>
      <c r="DG95" s="89">
        <f>(DF95*$D95*$E95*$G95*$K95*$DG$10)</f>
        <v>0</v>
      </c>
      <c r="DH95" s="90"/>
      <c r="DI95" s="89">
        <f>(DH95*$D95*$E95*$G95*$K95*$DI$10)</f>
        <v>0</v>
      </c>
      <c r="DJ95" s="90"/>
      <c r="DK95" s="89">
        <f>(DJ95*$D95*$E95*$G95*$L95*$DK$10)</f>
        <v>0</v>
      </c>
      <c r="DL95" s="90"/>
      <c r="DM95" s="97">
        <f>(DL95*$D95*$E95*$G95*$M95*$DM$10)</f>
        <v>0</v>
      </c>
      <c r="DN95" s="99">
        <f t="shared" si="454"/>
        <v>174</v>
      </c>
      <c r="DO95" s="97">
        <f t="shared" si="454"/>
        <v>22057151.760000002</v>
      </c>
    </row>
    <row r="96" spans="1:119" ht="15.75" customHeight="1" x14ac:dyDescent="0.25">
      <c r="A96" s="100"/>
      <c r="B96" s="101">
        <v>72</v>
      </c>
      <c r="C96" s="82" t="s">
        <v>223</v>
      </c>
      <c r="D96" s="83">
        <v>22900</v>
      </c>
      <c r="E96" s="102">
        <v>1.1200000000000001</v>
      </c>
      <c r="F96" s="102"/>
      <c r="G96" s="85">
        <v>1</v>
      </c>
      <c r="H96" s="86"/>
      <c r="I96" s="86"/>
      <c r="J96" s="83">
        <v>1.4</v>
      </c>
      <c r="K96" s="83">
        <v>1.68</v>
      </c>
      <c r="L96" s="83">
        <v>2.23</v>
      </c>
      <c r="M96" s="87">
        <v>2.57</v>
      </c>
      <c r="N96" s="90">
        <v>410</v>
      </c>
      <c r="O96" s="89">
        <f t="shared" si="296"/>
        <v>16194147.200000003</v>
      </c>
      <c r="P96" s="90">
        <v>200</v>
      </c>
      <c r="Q96" s="90">
        <f>(P96*$D96*$E96*$G96*$J96*$Q$10)</f>
        <v>7899584.0000000019</v>
      </c>
      <c r="R96" s="90">
        <v>110</v>
      </c>
      <c r="S96" s="89">
        <f>(R96*$D96*$E96*$G96*$J96*$S$10)</f>
        <v>4344771.2000000011</v>
      </c>
      <c r="T96" s="90"/>
      <c r="U96" s="89">
        <f t="shared" si="507"/>
        <v>0</v>
      </c>
      <c r="V96" s="90">
        <v>0</v>
      </c>
      <c r="W96" s="89">
        <f>(V96*$D96*$E96*$G96*$J96*$W$10)</f>
        <v>0</v>
      </c>
      <c r="X96" s="90">
        <v>0</v>
      </c>
      <c r="Y96" s="89">
        <f>(X96*$D96*$E96*$G96*$J96*$Y$10)</f>
        <v>0</v>
      </c>
      <c r="Z96" s="90"/>
      <c r="AA96" s="89">
        <f>(Z96*$D96*$E96*$G96*$J96*$AA$10)</f>
        <v>0</v>
      </c>
      <c r="AB96" s="90">
        <v>0</v>
      </c>
      <c r="AC96" s="89">
        <f>(AB96*$D96*$E96*$G96*$J96*$AC$10)</f>
        <v>0</v>
      </c>
      <c r="AD96" s="90">
        <v>376</v>
      </c>
      <c r="AE96" s="89">
        <f>(AD96*$D96*$E96*$G96*$J96*$AE$10)</f>
        <v>14851217.92</v>
      </c>
      <c r="AF96" s="90">
        <v>30</v>
      </c>
      <c r="AG96" s="89">
        <f>(AF96*$D96*$E96*$G96*$J96*$AG$10)</f>
        <v>1508102.4</v>
      </c>
      <c r="AH96" s="92"/>
      <c r="AI96" s="89">
        <f>(AH96*$D96*$E96*$G96*$J96*$AI$10)</f>
        <v>0</v>
      </c>
      <c r="AJ96" s="90">
        <v>246</v>
      </c>
      <c r="AK96" s="89">
        <f>(AJ96*$D96*$E96*$G96*$J96*$AK$10)</f>
        <v>9716488.3200000022</v>
      </c>
      <c r="AL96" s="104"/>
      <c r="AM96" s="89">
        <f>(AL96*$D96*$E96*$G96*$K96*$AM$10)</f>
        <v>0</v>
      </c>
      <c r="AN96" s="90">
        <v>24</v>
      </c>
      <c r="AO96" s="95">
        <f>(AN96*$D96*$E96*$G96*$K96*$AO$10)</f>
        <v>1137540.0960000001</v>
      </c>
      <c r="AP96" s="90"/>
      <c r="AQ96" s="89">
        <f>(AP96*$D96*$E96*$G96*$J96*$AQ$10)</f>
        <v>0</v>
      </c>
      <c r="AR96" s="90">
        <v>2</v>
      </c>
      <c r="AS96" s="90">
        <f>(AR96*$D96*$E96*$G96*$J96*$AS$10)</f>
        <v>64632.960000000006</v>
      </c>
      <c r="AT96" s="90">
        <f>785+52</f>
        <v>837</v>
      </c>
      <c r="AU96" s="90">
        <f>(AT96*$D96*$E96*$G96*$J96*$AU$10)</f>
        <v>34562475.359999999</v>
      </c>
      <c r="AV96" s="90">
        <v>0</v>
      </c>
      <c r="AW96" s="89">
        <f>(AV96*$D96*$E96*$G96*$J96*$AW$10)</f>
        <v>0</v>
      </c>
      <c r="AX96" s="90">
        <v>0</v>
      </c>
      <c r="AY96" s="89">
        <f>(AX96*$D96*$E96*$G96*$J96*$AY$10)</f>
        <v>0</v>
      </c>
      <c r="AZ96" s="90">
        <v>0</v>
      </c>
      <c r="BA96" s="89">
        <f>(AZ96*$D96*$E96*$G96*$J96*$BA$10)</f>
        <v>0</v>
      </c>
      <c r="BB96" s="90">
        <v>17</v>
      </c>
      <c r="BC96" s="89">
        <f>(BB96*$D96*$E96*$G96*$J96*$BC$10)</f>
        <v>671464.64000000013</v>
      </c>
      <c r="BD96" s="90">
        <v>89</v>
      </c>
      <c r="BE96" s="89">
        <f>(BD96*$D96*$E96*$G96*$J96*$BE$10)</f>
        <v>3515314.88</v>
      </c>
      <c r="BF96" s="90">
        <v>320</v>
      </c>
      <c r="BG96" s="89">
        <f>(BF96*$D96*$E96*$G96*$K96*$BG$10)</f>
        <v>13788364.800000001</v>
      </c>
      <c r="BH96" s="90">
        <v>317</v>
      </c>
      <c r="BI96" s="89">
        <f>(BH96*$D96*$E96*$G96*$K96*$BI$10)</f>
        <v>13659098.880000001</v>
      </c>
      <c r="BJ96" s="90"/>
      <c r="BK96" s="89">
        <f>(BJ96*$D96*$E96*$G96*$K96*$BK$10)</f>
        <v>0</v>
      </c>
      <c r="BL96" s="90">
        <v>0</v>
      </c>
      <c r="BM96" s="89">
        <f>(BL96*$D96*$E96*$G96*$K96*$BM$10)</f>
        <v>0</v>
      </c>
      <c r="BN96" s="90">
        <f>111+22</f>
        <v>133</v>
      </c>
      <c r="BO96" s="89">
        <f>(BN96*$D96*$E96*$G96*$K96*$BO$10)</f>
        <v>6303868.0320000006</v>
      </c>
      <c r="BP96" s="90">
        <v>65</v>
      </c>
      <c r="BQ96" s="89">
        <f>(BP96*$D96*$E96*$G96*$K96*$BQ$10)</f>
        <v>2800761.6</v>
      </c>
      <c r="BR96" s="90">
        <v>3</v>
      </c>
      <c r="BS96" s="89">
        <f>(BR96*$D96*$E96*$G96*$K96*$BS$10)</f>
        <v>161582.40000000002</v>
      </c>
      <c r="BT96" s="90">
        <v>33</v>
      </c>
      <c r="BU96" s="89">
        <f>(BT96*$D96*$E96*$G96*$K96*$BU$10)</f>
        <v>1279732.6080000002</v>
      </c>
      <c r="BV96" s="90">
        <v>101</v>
      </c>
      <c r="BW96" s="89">
        <f>(BV96*$D96*$E96*$G96*$K96*$BW$10)</f>
        <v>5439940.8000000007</v>
      </c>
      <c r="BX96" s="90">
        <v>60</v>
      </c>
      <c r="BY96" s="89">
        <f>(BX96*$D96*$E96*$G96*$K96*$BY$10)</f>
        <v>2585318.4000000004</v>
      </c>
      <c r="BZ96" s="90">
        <v>48</v>
      </c>
      <c r="CA96" s="97">
        <f>(BZ96*$D96*$E96*$G96*$K96*$CA$10)</f>
        <v>2068254.7200000002</v>
      </c>
      <c r="CB96" s="90">
        <v>0</v>
      </c>
      <c r="CC96" s="89">
        <f>(CB96*$D96*$E96*$G96*$J96*$CC$10)</f>
        <v>0</v>
      </c>
      <c r="CD96" s="90">
        <v>0</v>
      </c>
      <c r="CE96" s="89">
        <f>(CD96*$D96*$E96*$G96*$J96*$CE$10)</f>
        <v>0</v>
      </c>
      <c r="CF96" s="90">
        <v>0</v>
      </c>
      <c r="CG96" s="89">
        <f>(CF96*$D96*$E96*$G96*$J96*$CG$10)</f>
        <v>0</v>
      </c>
      <c r="CH96" s="90"/>
      <c r="CI96" s="90">
        <f>(CH96*$D96*$E96*$G96*$J96*$CI$10)</f>
        <v>0</v>
      </c>
      <c r="CJ96" s="90"/>
      <c r="CK96" s="89">
        <f>(CJ96*$D96*$E96*$G96*$K96*$CK$10)</f>
        <v>0</v>
      </c>
      <c r="CL96" s="90">
        <v>11</v>
      </c>
      <c r="CM96" s="89">
        <f>(CL96*$D96*$E96*$G96*$J96*$CM$10)</f>
        <v>276485.43999999994</v>
      </c>
      <c r="CN96" s="90">
        <v>18</v>
      </c>
      <c r="CO96" s="89">
        <f>(CN96*$D96*$E96*$G96*$J96*$CO$10)</f>
        <v>452430.72000000003</v>
      </c>
      <c r="CP96" s="90">
        <v>9</v>
      </c>
      <c r="CQ96" s="89">
        <f>(CP96*$D96*$E96*$G96*$J96*$CQ$10)</f>
        <v>226215.36000000002</v>
      </c>
      <c r="CR96" s="90">
        <v>1</v>
      </c>
      <c r="CS96" s="89">
        <f>(CR96*$D96*$E96*$G96*$J96*$CS$10)</f>
        <v>40575.135999999999</v>
      </c>
      <c r="CT96" s="90">
        <v>117</v>
      </c>
      <c r="CU96" s="89">
        <f>(CT96*$D96*$E96*$G96*$J96*$CU$10)</f>
        <v>4747290.9119999995</v>
      </c>
      <c r="CV96" s="90">
        <v>25</v>
      </c>
      <c r="CW96" s="89">
        <f>(CV96*$D96*$E96*$G96*$K96*$CW$10)</f>
        <v>1077216.0000000002</v>
      </c>
      <c r="CX96" s="104">
        <v>177</v>
      </c>
      <c r="CY96" s="89">
        <f>(CX96*$D96*$E96*$G96*$K96*$CY$10)</f>
        <v>6864020.352</v>
      </c>
      <c r="CZ96" s="90"/>
      <c r="DA96" s="89">
        <f>(CZ96*$D96*$E96*$G96*$J96*$DA$10)</f>
        <v>0</v>
      </c>
      <c r="DB96" s="90">
        <v>4</v>
      </c>
      <c r="DC96" s="95">
        <f>(DB96*$D96*$E96*$G96*$K96*$DC$10)</f>
        <v>155119.10400000002</v>
      </c>
      <c r="DD96" s="90">
        <v>40</v>
      </c>
      <c r="DE96" s="89">
        <f>(DD96*$D96*$E96*$G96*$K96*$DE$10)</f>
        <v>1723545.6000000001</v>
      </c>
      <c r="DF96" s="105">
        <v>3</v>
      </c>
      <c r="DG96" s="89">
        <f>(DF96*$D96*$E96*$G96*$K96*$DG$10)</f>
        <v>155119.10400000002</v>
      </c>
      <c r="DH96" s="90">
        <v>31</v>
      </c>
      <c r="DI96" s="89">
        <f>(DH96*$D96*$E96*$G96*$K96*$DI$10)</f>
        <v>1509395.0592</v>
      </c>
      <c r="DJ96" s="90"/>
      <c r="DK96" s="89">
        <f>(DJ96*$D96*$E96*$G96*$L96*$DK$10)</f>
        <v>0</v>
      </c>
      <c r="DL96" s="90">
        <v>28</v>
      </c>
      <c r="DM96" s="97">
        <f>(DL96*$D96*$E96*$G96*$M96*$DM$10)</f>
        <v>2214756.0959999999</v>
      </c>
      <c r="DN96" s="99">
        <f t="shared" si="454"/>
        <v>3885</v>
      </c>
      <c r="DO96" s="97">
        <f t="shared" si="454"/>
        <v>161994830.09920001</v>
      </c>
    </row>
    <row r="97" spans="1:119" ht="15.75" customHeight="1" x14ac:dyDescent="0.25">
      <c r="A97" s="100"/>
      <c r="B97" s="101">
        <v>73</v>
      </c>
      <c r="C97" s="82" t="s">
        <v>224</v>
      </c>
      <c r="D97" s="83">
        <v>22900</v>
      </c>
      <c r="E97" s="102">
        <v>2.0099999999999998</v>
      </c>
      <c r="F97" s="102"/>
      <c r="G97" s="85">
        <v>1</v>
      </c>
      <c r="H97" s="86"/>
      <c r="I97" s="86"/>
      <c r="J97" s="83">
        <v>1.4</v>
      </c>
      <c r="K97" s="83">
        <v>1.68</v>
      </c>
      <c r="L97" s="83">
        <v>2.23</v>
      </c>
      <c r="M97" s="87">
        <v>2.57</v>
      </c>
      <c r="N97" s="90">
        <v>65</v>
      </c>
      <c r="O97" s="89">
        <f t="shared" si="296"/>
        <v>4607502.8999999994</v>
      </c>
      <c r="P97" s="90">
        <v>24</v>
      </c>
      <c r="Q97" s="90">
        <f>(P97*$D97*$E97*$G97*$J97*$Q$10)</f>
        <v>1701231.8399999999</v>
      </c>
      <c r="R97" s="90"/>
      <c r="S97" s="89">
        <f>(R97*$D97*$E97*$G97*$J97*$S$10)</f>
        <v>0</v>
      </c>
      <c r="T97" s="90"/>
      <c r="U97" s="89">
        <f t="shared" si="507"/>
        <v>0</v>
      </c>
      <c r="V97" s="90"/>
      <c r="W97" s="89">
        <f>(V97*$D97*$E97*$G97*$J97*$W$10)</f>
        <v>0</v>
      </c>
      <c r="X97" s="90"/>
      <c r="Y97" s="89">
        <f>(X97*$D97*$E97*$G97*$J97*$Y$10)</f>
        <v>0</v>
      </c>
      <c r="Z97" s="90"/>
      <c r="AA97" s="89">
        <f>(Z97*$D97*$E97*$G97*$J97*$AA$10)</f>
        <v>0</v>
      </c>
      <c r="AB97" s="90"/>
      <c r="AC97" s="89">
        <f>(AB97*$D97*$E97*$G97*$J97*$AC$10)</f>
        <v>0</v>
      </c>
      <c r="AD97" s="90">
        <v>20</v>
      </c>
      <c r="AE97" s="89">
        <f>(AD97*$D97*$E97*$G97*$J97*$AE$10)</f>
        <v>1417693.2</v>
      </c>
      <c r="AF97" s="90">
        <v>30</v>
      </c>
      <c r="AG97" s="89">
        <f>(AF97*$D97*$E97*$G97*$J97*$AG$10)</f>
        <v>2706505.1999999993</v>
      </c>
      <c r="AH97" s="92"/>
      <c r="AI97" s="89">
        <f>(AH97*$D97*$E97*$G97*$J97*$AI$10)</f>
        <v>0</v>
      </c>
      <c r="AJ97" s="90"/>
      <c r="AK97" s="89">
        <f>(AJ97*$D97*$E97*$G97*$J97*$AK$10)</f>
        <v>0</v>
      </c>
      <c r="AL97" s="104"/>
      <c r="AM97" s="89">
        <f>(AL97*$D97*$E97*$G97*$K97*$AM$10)</f>
        <v>0</v>
      </c>
      <c r="AN97" s="90"/>
      <c r="AO97" s="95">
        <f>(AN97*$D97*$E97*$G97*$K97*$AO$10)</f>
        <v>0</v>
      </c>
      <c r="AP97" s="90"/>
      <c r="AQ97" s="89">
        <f>(AP97*$D97*$E97*$G97*$J97*$AQ$10)</f>
        <v>0</v>
      </c>
      <c r="AR97" s="90"/>
      <c r="AS97" s="90">
        <f>(AR97*$D97*$E97*$G97*$J97*$AS$10)</f>
        <v>0</v>
      </c>
      <c r="AT97" s="90"/>
      <c r="AU97" s="90">
        <f>(AT97*$D97*$E97*$G97*$J97*$AU$10)</f>
        <v>0</v>
      </c>
      <c r="AV97" s="90"/>
      <c r="AW97" s="89">
        <f>(AV97*$D97*$E97*$G97*$J97*$AW$10)</f>
        <v>0</v>
      </c>
      <c r="AX97" s="90"/>
      <c r="AY97" s="89">
        <f>(AX97*$D97*$E97*$G97*$J97*$AY$10)</f>
        <v>0</v>
      </c>
      <c r="AZ97" s="90"/>
      <c r="BA97" s="89">
        <f>(AZ97*$D97*$E97*$G97*$J97*$BA$10)</f>
        <v>0</v>
      </c>
      <c r="BB97" s="90"/>
      <c r="BC97" s="89">
        <f>(BB97*$D97*$E97*$G97*$J97*$BC$10)</f>
        <v>0</v>
      </c>
      <c r="BD97" s="90"/>
      <c r="BE97" s="89">
        <f>(BD97*$D97*$E97*$G97*$J97*$BE$10)</f>
        <v>0</v>
      </c>
      <c r="BF97" s="90">
        <v>3</v>
      </c>
      <c r="BG97" s="89">
        <f>(BF97*$D97*$E97*$G97*$K97*$BG$10)</f>
        <v>231986.15999999995</v>
      </c>
      <c r="BH97" s="90">
        <v>36</v>
      </c>
      <c r="BI97" s="89">
        <f>(BH97*$D97*$E97*$G97*$K97*$BI$10)</f>
        <v>2783833.9199999995</v>
      </c>
      <c r="BJ97" s="90"/>
      <c r="BK97" s="89">
        <f>(BJ97*$D97*$E97*$G97*$K97*$BK$10)</f>
        <v>0</v>
      </c>
      <c r="BL97" s="90"/>
      <c r="BM97" s="89">
        <f>(BL97*$D97*$E97*$G97*$K97*$BM$10)</f>
        <v>0</v>
      </c>
      <c r="BN97" s="90"/>
      <c r="BO97" s="89">
        <f>(BN97*$D97*$E97*$G97*$K97*$BO$10)</f>
        <v>0</v>
      </c>
      <c r="BP97" s="90"/>
      <c r="BQ97" s="89">
        <f>(BP97*$D97*$E97*$G97*$K97*$BQ$10)</f>
        <v>0</v>
      </c>
      <c r="BR97" s="90"/>
      <c r="BS97" s="89">
        <f>(BR97*$D97*$E97*$G97*$K97*$BS$10)</f>
        <v>0</v>
      </c>
      <c r="BT97" s="90"/>
      <c r="BU97" s="89">
        <f>(BT97*$D97*$E97*$G97*$K97*$BU$10)</f>
        <v>0</v>
      </c>
      <c r="BV97" s="90"/>
      <c r="BW97" s="89">
        <f>(BV97*$D97*$E97*$G97*$K97*$BW$10)</f>
        <v>0</v>
      </c>
      <c r="BX97" s="90"/>
      <c r="BY97" s="89">
        <f>(BX97*$D97*$E97*$G97*$K97*$BY$10)</f>
        <v>0</v>
      </c>
      <c r="BZ97" s="90"/>
      <c r="CA97" s="97">
        <f>(BZ97*$D97*$E97*$G97*$K97*$CA$10)</f>
        <v>0</v>
      </c>
      <c r="CB97" s="90"/>
      <c r="CC97" s="89">
        <f>(CB97*$D97*$E97*$G97*$J97*$CC$10)</f>
        <v>0</v>
      </c>
      <c r="CD97" s="90"/>
      <c r="CE97" s="89">
        <f>(CD97*$D97*$E97*$G97*$J97*$CE$10)</f>
        <v>0</v>
      </c>
      <c r="CF97" s="90"/>
      <c r="CG97" s="89">
        <f>(CF97*$D97*$E97*$G97*$J97*$CG$10)</f>
        <v>0</v>
      </c>
      <c r="CH97" s="90"/>
      <c r="CI97" s="90">
        <f>(CH97*$D97*$E97*$G97*$J97*$CI$10)</f>
        <v>0</v>
      </c>
      <c r="CJ97" s="90"/>
      <c r="CK97" s="89">
        <f>(CJ97*$D97*$E97*$G97*$K97*$CK$10)</f>
        <v>0</v>
      </c>
      <c r="CL97" s="90"/>
      <c r="CM97" s="89">
        <f>(CL97*$D97*$E97*$G97*$J97*$CM$10)</f>
        <v>0</v>
      </c>
      <c r="CN97" s="90"/>
      <c r="CO97" s="89">
        <f>(CN97*$D97*$E97*$G97*$J97*$CO$10)</f>
        <v>0</v>
      </c>
      <c r="CP97" s="90"/>
      <c r="CQ97" s="89">
        <f>(CP97*$D97*$E97*$G97*$J97*$CQ$10)</f>
        <v>0</v>
      </c>
      <c r="CR97" s="90"/>
      <c r="CS97" s="89">
        <f>(CR97*$D97*$E97*$G97*$J97*$CS$10)</f>
        <v>0</v>
      </c>
      <c r="CT97" s="90"/>
      <c r="CU97" s="89">
        <f>(CT97*$D97*$E97*$G97*$J97*$CU$10)</f>
        <v>0</v>
      </c>
      <c r="CV97" s="90"/>
      <c r="CW97" s="89">
        <f>(CV97*$D97*$E97*$G97*$K97*$CW$10)</f>
        <v>0</v>
      </c>
      <c r="CX97" s="104"/>
      <c r="CY97" s="89">
        <f>(CX97*$D97*$E97*$G97*$K97*$CY$10)</f>
        <v>0</v>
      </c>
      <c r="CZ97" s="90"/>
      <c r="DA97" s="89">
        <f>(CZ97*$D97*$E97*$G97*$J97*$DA$10)</f>
        <v>0</v>
      </c>
      <c r="DB97" s="90"/>
      <c r="DC97" s="95">
        <f>(DB97*$D97*$E97*$G97*$K97*$DC$10)</f>
        <v>0</v>
      </c>
      <c r="DD97" s="90"/>
      <c r="DE97" s="89">
        <f>(DD97*$D97*$E97*$G97*$K97*$DE$10)</f>
        <v>0</v>
      </c>
      <c r="DF97" s="105"/>
      <c r="DG97" s="89">
        <f>(DF97*$D97*$E97*$G97*$K97*$DG$10)</f>
        <v>0</v>
      </c>
      <c r="DH97" s="90"/>
      <c r="DI97" s="89">
        <f>(DH97*$D97*$E97*$G97*$K97*$DI$10)</f>
        <v>0</v>
      </c>
      <c r="DJ97" s="90"/>
      <c r="DK97" s="89">
        <f>(DJ97*$D97*$E97*$G97*$L97*$DK$10)</f>
        <v>0</v>
      </c>
      <c r="DL97" s="90"/>
      <c r="DM97" s="97">
        <f>(DL97*$D97*$E97*$G97*$M97*$DM$10)</f>
        <v>0</v>
      </c>
      <c r="DN97" s="99">
        <f t="shared" si="454"/>
        <v>178</v>
      </c>
      <c r="DO97" s="97">
        <f t="shared" si="454"/>
        <v>13448753.219999999</v>
      </c>
    </row>
    <row r="98" spans="1:119" ht="30" customHeight="1" x14ac:dyDescent="0.25">
      <c r="A98" s="100"/>
      <c r="B98" s="101">
        <v>74</v>
      </c>
      <c r="C98" s="82" t="s">
        <v>225</v>
      </c>
      <c r="D98" s="83">
        <v>22900</v>
      </c>
      <c r="E98" s="102">
        <v>1.42</v>
      </c>
      <c r="F98" s="102"/>
      <c r="G98" s="85">
        <v>1</v>
      </c>
      <c r="H98" s="86"/>
      <c r="I98" s="86"/>
      <c r="J98" s="83">
        <v>1.4</v>
      </c>
      <c r="K98" s="83">
        <v>1.68</v>
      </c>
      <c r="L98" s="83">
        <v>2.23</v>
      </c>
      <c r="M98" s="87">
        <v>2.57</v>
      </c>
      <c r="N98" s="90">
        <v>36</v>
      </c>
      <c r="O98" s="89">
        <f t="shared" si="296"/>
        <v>1802797.9200000002</v>
      </c>
      <c r="P98" s="90">
        <v>5</v>
      </c>
      <c r="Q98" s="90">
        <f>(P98*$D98*$E98*$G98*$J98*$Q$10)</f>
        <v>250388.6</v>
      </c>
      <c r="R98" s="90">
        <v>8</v>
      </c>
      <c r="S98" s="89">
        <f>(R98*$D98*$E98*$G98*$J98*$S$10)</f>
        <v>400621.76</v>
      </c>
      <c r="T98" s="90"/>
      <c r="U98" s="89">
        <f t="shared" si="507"/>
        <v>0</v>
      </c>
      <c r="V98" s="90"/>
      <c r="W98" s="89">
        <f>(V98*$D98*$E98*$G98*$J98*$W$10)</f>
        <v>0</v>
      </c>
      <c r="X98" s="90"/>
      <c r="Y98" s="89">
        <f>(X98*$D98*$E98*$G98*$J98*$Y$10)</f>
        <v>0</v>
      </c>
      <c r="Z98" s="90"/>
      <c r="AA98" s="89">
        <f>(Z98*$D98*$E98*$G98*$J98*$AA$10)</f>
        <v>0</v>
      </c>
      <c r="AB98" s="90"/>
      <c r="AC98" s="89">
        <f>(AB98*$D98*$E98*$G98*$J98*$AC$10)</f>
        <v>0</v>
      </c>
      <c r="AD98" s="90">
        <v>16</v>
      </c>
      <c r="AE98" s="89">
        <f>(AD98*$D98*$E98*$G98*$J98*$AE$10)</f>
        <v>801243.52</v>
      </c>
      <c r="AF98" s="90"/>
      <c r="AG98" s="89">
        <f>(AF98*$D98*$E98*$G98*$J98*$AG$10)</f>
        <v>0</v>
      </c>
      <c r="AH98" s="92"/>
      <c r="AI98" s="89">
        <f>(AH98*$D98*$E98*$G98*$J98*$AI$10)</f>
        <v>0</v>
      </c>
      <c r="AJ98" s="90">
        <v>12</v>
      </c>
      <c r="AK98" s="89">
        <f>(AJ98*$D98*$E98*$G98*$J98*$AK$10)</f>
        <v>600932.64000000013</v>
      </c>
      <c r="AL98" s="104"/>
      <c r="AM98" s="89">
        <f>(AL98*$D98*$E98*$G98*$K98*$AM$10)</f>
        <v>0</v>
      </c>
      <c r="AN98" s="90">
        <v>1</v>
      </c>
      <c r="AO98" s="95">
        <f>(AN98*$D98*$E98*$G98*$K98*$AO$10)</f>
        <v>60093.264000000003</v>
      </c>
      <c r="AP98" s="90"/>
      <c r="AQ98" s="89">
        <f>(AP98*$D98*$E98*$G98*$J98*$AQ$10)</f>
        <v>0</v>
      </c>
      <c r="AR98" s="90">
        <v>2</v>
      </c>
      <c r="AS98" s="90">
        <f>(AR98*$D98*$E98*$G98*$J98*$AS$10)</f>
        <v>81945.36</v>
      </c>
      <c r="AT98" s="90">
        <v>30</v>
      </c>
      <c r="AU98" s="90">
        <f>(AT98*$D98*$E98*$G98*$J98*$AU$10)</f>
        <v>1570619.4</v>
      </c>
      <c r="AV98" s="90"/>
      <c r="AW98" s="89">
        <f>(AV98*$D98*$E98*$G98*$J98*$AW$10)</f>
        <v>0</v>
      </c>
      <c r="AX98" s="90"/>
      <c r="AY98" s="89">
        <f>(AX98*$D98*$E98*$G98*$J98*$AY$10)</f>
        <v>0</v>
      </c>
      <c r="AZ98" s="90"/>
      <c r="BA98" s="89">
        <f>(AZ98*$D98*$E98*$G98*$J98*$BA$10)</f>
        <v>0</v>
      </c>
      <c r="BB98" s="90"/>
      <c r="BC98" s="89">
        <f>(BB98*$D98*$E98*$G98*$J98*$BC$10)</f>
        <v>0</v>
      </c>
      <c r="BD98" s="90">
        <v>12</v>
      </c>
      <c r="BE98" s="89">
        <f>(BD98*$D98*$E98*$G98*$J98*$BE$10)</f>
        <v>600932.64000000013</v>
      </c>
      <c r="BF98" s="90">
        <v>12</v>
      </c>
      <c r="BG98" s="89">
        <f>(BF98*$D98*$E98*$G98*$K98*$BG$10)</f>
        <v>655562.88</v>
      </c>
      <c r="BH98" s="90">
        <v>128</v>
      </c>
      <c r="BI98" s="89">
        <f>(BH98*$D98*$E98*$G98*$K98*$BI$10)</f>
        <v>6992670.7199999997</v>
      </c>
      <c r="BJ98" s="90"/>
      <c r="BK98" s="89">
        <f>(BJ98*$D98*$E98*$G98*$K98*$BK$10)</f>
        <v>0</v>
      </c>
      <c r="BL98" s="90"/>
      <c r="BM98" s="89">
        <f>(BL98*$D98*$E98*$G98*$K98*$BM$10)</f>
        <v>0</v>
      </c>
      <c r="BN98" s="90">
        <v>11</v>
      </c>
      <c r="BO98" s="89">
        <f>(BN98*$D98*$E98*$G98*$K98*$BO$10)</f>
        <v>661025.9040000001</v>
      </c>
      <c r="BP98" s="90">
        <v>35</v>
      </c>
      <c r="BQ98" s="89">
        <f>(BP98*$D98*$E98*$G98*$K98*$BQ$10)</f>
        <v>1912058.4</v>
      </c>
      <c r="BR98" s="90">
        <v>11</v>
      </c>
      <c r="BS98" s="89">
        <f>(BR98*$D98*$E98*$G98*$K98*$BS$10)</f>
        <v>751165.8</v>
      </c>
      <c r="BT98" s="90"/>
      <c r="BU98" s="89">
        <f>(BT98*$D98*$E98*$G98*$K98*$BU$10)</f>
        <v>0</v>
      </c>
      <c r="BV98" s="90">
        <v>8</v>
      </c>
      <c r="BW98" s="89">
        <f>(BV98*$D98*$E98*$G98*$K98*$BW$10)</f>
        <v>546302.4</v>
      </c>
      <c r="BX98" s="90">
        <v>21</v>
      </c>
      <c r="BY98" s="89">
        <f>(BX98*$D98*$E98*$G98*$K98*$BY$10)</f>
        <v>1147235.04</v>
      </c>
      <c r="BZ98" s="90">
        <v>9</v>
      </c>
      <c r="CA98" s="97">
        <f>(BZ98*$D98*$E98*$G98*$K98*$CA$10)</f>
        <v>491672.16</v>
      </c>
      <c r="CB98" s="90"/>
      <c r="CC98" s="89">
        <f>(CB98*$D98*$E98*$G98*$J98*$CC$10)</f>
        <v>0</v>
      </c>
      <c r="CD98" s="90"/>
      <c r="CE98" s="89">
        <f>(CD98*$D98*$E98*$G98*$J98*$CE$10)</f>
        <v>0</v>
      </c>
      <c r="CF98" s="90"/>
      <c r="CG98" s="89">
        <f>(CF98*$D98*$E98*$G98*$J98*$CG$10)</f>
        <v>0</v>
      </c>
      <c r="CH98" s="90"/>
      <c r="CI98" s="90">
        <f>(CH98*$D98*$E98*$G98*$J98*$CI$10)</f>
        <v>0</v>
      </c>
      <c r="CJ98" s="90"/>
      <c r="CK98" s="89">
        <f>(CJ98*$D98*$E98*$G98*$K98*$CK$10)</f>
        <v>0</v>
      </c>
      <c r="CL98" s="90"/>
      <c r="CM98" s="89">
        <f>(CL98*$D98*$E98*$G98*$J98*$CM$10)</f>
        <v>0</v>
      </c>
      <c r="CN98" s="90"/>
      <c r="CO98" s="89">
        <f>(CN98*$D98*$E98*$G98*$J98*$CO$10)</f>
        <v>0</v>
      </c>
      <c r="CP98" s="90"/>
      <c r="CQ98" s="89">
        <f>(CP98*$D98*$E98*$G98*$J98*$CQ$10)</f>
        <v>0</v>
      </c>
      <c r="CR98" s="90"/>
      <c r="CS98" s="89">
        <f>(CR98*$D98*$E98*$G98*$J98*$CS$10)</f>
        <v>0</v>
      </c>
      <c r="CT98" s="90">
        <v>4</v>
      </c>
      <c r="CU98" s="89">
        <f>(CT98*$D98*$E98*$G98*$J98*$CU$10)</f>
        <v>205773.90399999998</v>
      </c>
      <c r="CV98" s="90">
        <v>5</v>
      </c>
      <c r="CW98" s="89">
        <f>(CV98*$D98*$E98*$G98*$K98*$CW$10)</f>
        <v>273151.2</v>
      </c>
      <c r="CX98" s="104">
        <v>30</v>
      </c>
      <c r="CY98" s="89">
        <f>(CX98*$D98*$E98*$G98*$K98*$CY$10)</f>
        <v>1475016.48</v>
      </c>
      <c r="CZ98" s="90"/>
      <c r="DA98" s="89">
        <f>(CZ98*$D98*$E98*$G98*$J98*$DA$10)</f>
        <v>0</v>
      </c>
      <c r="DB98" s="90"/>
      <c r="DC98" s="95">
        <f>(DB98*$D98*$E98*$G98*$K98*$DC$10)</f>
        <v>0</v>
      </c>
      <c r="DD98" s="90">
        <v>3</v>
      </c>
      <c r="DE98" s="89">
        <f>(DD98*$D98*$E98*$G98*$K98*$DE$10)</f>
        <v>163890.72</v>
      </c>
      <c r="DF98" s="105"/>
      <c r="DG98" s="89">
        <f>(DF98*$D98*$E98*$G98*$K98*$DG$10)</f>
        <v>0</v>
      </c>
      <c r="DH98" s="90">
        <v>7</v>
      </c>
      <c r="DI98" s="89">
        <f>(DH98*$D98*$E98*$G98*$K98*$DI$10)</f>
        <v>432125.19839999994</v>
      </c>
      <c r="DJ98" s="90">
        <v>3</v>
      </c>
      <c r="DK98" s="89">
        <f>(DJ98*$D98*$E98*$G98*$L98*$DK$10)</f>
        <v>261054.50400000002</v>
      </c>
      <c r="DL98" s="90">
        <v>3</v>
      </c>
      <c r="DM98" s="97">
        <f>(DL98*$D98*$E98*$G98*$M98*$DM$10)</f>
        <v>300856.53599999996</v>
      </c>
      <c r="DN98" s="99">
        <f t="shared" si="454"/>
        <v>412</v>
      </c>
      <c r="DO98" s="97">
        <f t="shared" si="454"/>
        <v>22439136.950399991</v>
      </c>
    </row>
    <row r="99" spans="1:119" ht="30" customHeight="1" x14ac:dyDescent="0.25">
      <c r="A99" s="100"/>
      <c r="B99" s="101">
        <v>75</v>
      </c>
      <c r="C99" s="82" t="s">
        <v>226</v>
      </c>
      <c r="D99" s="83">
        <v>22900</v>
      </c>
      <c r="E99" s="102">
        <v>2.38</v>
      </c>
      <c r="F99" s="102"/>
      <c r="G99" s="85">
        <v>1</v>
      </c>
      <c r="H99" s="86"/>
      <c r="I99" s="86"/>
      <c r="J99" s="83">
        <v>1.4</v>
      </c>
      <c r="K99" s="83">
        <v>1.68</v>
      </c>
      <c r="L99" s="83">
        <v>2.23</v>
      </c>
      <c r="M99" s="87">
        <v>2.57</v>
      </c>
      <c r="N99" s="90">
        <v>7</v>
      </c>
      <c r="O99" s="89">
        <f t="shared" si="296"/>
        <v>587531.56000000006</v>
      </c>
      <c r="P99" s="90">
        <v>4</v>
      </c>
      <c r="Q99" s="90">
        <f>(P99*$D99*$E99*$G99*$J99*$Q$10)</f>
        <v>335732.31999999995</v>
      </c>
      <c r="R99" s="90">
        <v>1</v>
      </c>
      <c r="S99" s="89">
        <f>(R99*$D99*$E99*$G99*$J99*$S$10)</f>
        <v>83933.079999999987</v>
      </c>
      <c r="T99" s="90"/>
      <c r="U99" s="89">
        <f t="shared" si="507"/>
        <v>0</v>
      </c>
      <c r="V99" s="90"/>
      <c r="W99" s="89">
        <f>(V99*$D99*$E99*$G99*$J99*$W$10)</f>
        <v>0</v>
      </c>
      <c r="X99" s="90"/>
      <c r="Y99" s="89">
        <f>(X99*$D99*$E99*$G99*$J99*$Y$10)</f>
        <v>0</v>
      </c>
      <c r="Z99" s="90"/>
      <c r="AA99" s="89">
        <f>(Z99*$D99*$E99*$G99*$J99*$AA$10)</f>
        <v>0</v>
      </c>
      <c r="AB99" s="90"/>
      <c r="AC99" s="89">
        <f>(AB99*$D99*$E99*$G99*$J99*$AC$10)</f>
        <v>0</v>
      </c>
      <c r="AD99" s="90"/>
      <c r="AE99" s="89">
        <f>(AD99*$D99*$E99*$G99*$J99*$AE$10)</f>
        <v>0</v>
      </c>
      <c r="AF99" s="90"/>
      <c r="AG99" s="89">
        <f>(AF99*$D99*$E99*$G99*$J99*$AG$10)</f>
        <v>0</v>
      </c>
      <c r="AH99" s="92"/>
      <c r="AI99" s="89">
        <f>(AH99*$D99*$E99*$G99*$J99*$AI$10)</f>
        <v>0</v>
      </c>
      <c r="AJ99" s="90"/>
      <c r="AK99" s="89">
        <f>(AJ99*$D99*$E99*$G99*$J99*$AK$10)</f>
        <v>0</v>
      </c>
      <c r="AL99" s="104"/>
      <c r="AM99" s="89">
        <f>(AL99*$D99*$E99*$G99*$K99*$AM$10)</f>
        <v>0</v>
      </c>
      <c r="AN99" s="90"/>
      <c r="AO99" s="89">
        <f>(AN99*$D99*$E99*$G99*$K99*$AO$10)</f>
        <v>0</v>
      </c>
      <c r="AP99" s="90"/>
      <c r="AQ99" s="89">
        <f>(AP99*$D99*$E99*$G99*$J99*$AQ$10)</f>
        <v>0</v>
      </c>
      <c r="AR99" s="90"/>
      <c r="AS99" s="90">
        <f>(AR99*$D99*$E99*$G99*$J99*$AS$10)</f>
        <v>0</v>
      </c>
      <c r="AT99" s="90"/>
      <c r="AU99" s="90">
        <f>(AT99*$D99*$E99*$G99*$J99*$AU$10)</f>
        <v>0</v>
      </c>
      <c r="AV99" s="90"/>
      <c r="AW99" s="89">
        <f>(AV99*$D99*$E99*$G99*$J99*$AW$10)</f>
        <v>0</v>
      </c>
      <c r="AX99" s="90"/>
      <c r="AY99" s="89">
        <f>(AX99*$D99*$E99*$G99*$J99*$AY$10)</f>
        <v>0</v>
      </c>
      <c r="AZ99" s="90"/>
      <c r="BA99" s="89">
        <f>(AZ99*$D99*$E99*$G99*$J99*$BA$10)</f>
        <v>0</v>
      </c>
      <c r="BB99" s="90"/>
      <c r="BC99" s="89">
        <f>(BB99*$D99*$E99*$G99*$J99*$BC$10)</f>
        <v>0</v>
      </c>
      <c r="BD99" s="90"/>
      <c r="BE99" s="89">
        <f>(BD99*$D99*$E99*$G99*$J99*$BE$10)</f>
        <v>0</v>
      </c>
      <c r="BF99" s="90"/>
      <c r="BG99" s="89">
        <f>(BF99*$D99*$E99*$G99*$K99*$BG$10)</f>
        <v>0</v>
      </c>
      <c r="BH99" s="90">
        <v>3</v>
      </c>
      <c r="BI99" s="89">
        <f>(BH99*$D99*$E99*$G99*$K99*$BI$10)</f>
        <v>274690.08</v>
      </c>
      <c r="BJ99" s="90"/>
      <c r="BK99" s="89">
        <f>(BJ99*$D99*$E99*$G99*$K99*$BK$10)</f>
        <v>0</v>
      </c>
      <c r="BL99" s="90"/>
      <c r="BM99" s="89">
        <f>(BL99*$D99*$E99*$G99*$K99*$BM$10)</f>
        <v>0</v>
      </c>
      <c r="BN99" s="90"/>
      <c r="BO99" s="89">
        <f>(BN99*$D99*$E99*$G99*$K99*$BO$10)</f>
        <v>0</v>
      </c>
      <c r="BP99" s="90"/>
      <c r="BQ99" s="89">
        <f>(BP99*$D99*$E99*$G99*$K99*$BQ$10)</f>
        <v>0</v>
      </c>
      <c r="BR99" s="90"/>
      <c r="BS99" s="89">
        <f>(BR99*$D99*$E99*$G99*$K99*$BS$10)</f>
        <v>0</v>
      </c>
      <c r="BT99" s="90"/>
      <c r="BU99" s="89">
        <f>(BT99*$D99*$E99*$G99*$K99*$BU$10)</f>
        <v>0</v>
      </c>
      <c r="BV99" s="90"/>
      <c r="BW99" s="89">
        <f>(BV99*$D99*$E99*$G99*$K99*$BW$10)</f>
        <v>0</v>
      </c>
      <c r="BX99" s="90"/>
      <c r="BY99" s="89">
        <f>(BX99*$D99*$E99*$G99*$K99*$BY$10)</f>
        <v>0</v>
      </c>
      <c r="BZ99" s="90"/>
      <c r="CA99" s="89">
        <f>(BZ99*$D99*$E99*$G99*$K99*$CA$10)</f>
        <v>0</v>
      </c>
      <c r="CB99" s="90"/>
      <c r="CC99" s="89">
        <f>(CB99*$D99*$E99*$G99*$J99*$CC$10)</f>
        <v>0</v>
      </c>
      <c r="CD99" s="90"/>
      <c r="CE99" s="89">
        <f>(CD99*$D99*$E99*$G99*$J99*$CE$10)</f>
        <v>0</v>
      </c>
      <c r="CF99" s="90"/>
      <c r="CG99" s="89">
        <f>(CF99*$D99*$E99*$G99*$J99*$CG$10)</f>
        <v>0</v>
      </c>
      <c r="CH99" s="90"/>
      <c r="CI99" s="90">
        <f>(CH99*$D99*$E99*$G99*$J99*$CI$10)</f>
        <v>0</v>
      </c>
      <c r="CJ99" s="90"/>
      <c r="CK99" s="89">
        <f>(CJ99*$D99*$E99*$G99*$K99*$CK$10)</f>
        <v>0</v>
      </c>
      <c r="CL99" s="90"/>
      <c r="CM99" s="89">
        <f>(CL99*$D99*$E99*$G99*$J99*$CM$10)</f>
        <v>0</v>
      </c>
      <c r="CN99" s="90"/>
      <c r="CO99" s="89">
        <f>(CN99*$D99*$E99*$G99*$J99*$CO$10)</f>
        <v>0</v>
      </c>
      <c r="CP99" s="90"/>
      <c r="CQ99" s="89">
        <f>(CP99*$D99*$E99*$G99*$J99*$CQ$10)</f>
        <v>0</v>
      </c>
      <c r="CR99" s="90"/>
      <c r="CS99" s="89">
        <f>(CR99*$D99*$E99*$G99*$J99*$CS$10)</f>
        <v>0</v>
      </c>
      <c r="CT99" s="90"/>
      <c r="CU99" s="89">
        <f>(CT99*$D99*$E99*$G99*$J99*$CU$10)</f>
        <v>0</v>
      </c>
      <c r="CV99" s="90"/>
      <c r="CW99" s="89">
        <f>(CV99*$D99*$E99*$G99*$K99*$CW$10)</f>
        <v>0</v>
      </c>
      <c r="CX99" s="104"/>
      <c r="CY99" s="89">
        <f>(CX99*$D99*$E99*$G99*$K99*$CY$10)</f>
        <v>0</v>
      </c>
      <c r="CZ99" s="90"/>
      <c r="DA99" s="89">
        <f>(CZ99*$D99*$E99*$G99*$J99*$DA$10)</f>
        <v>0</v>
      </c>
      <c r="DB99" s="90"/>
      <c r="DC99" s="95">
        <f>(DB99*$D99*$E99*$G99*$K99*$DC$10)</f>
        <v>0</v>
      </c>
      <c r="DD99" s="90"/>
      <c r="DE99" s="89">
        <f>(DD99*$D99*$E99*$G99*$K99*$DE$10)</f>
        <v>0</v>
      </c>
      <c r="DF99" s="105"/>
      <c r="DG99" s="89">
        <f>(DF99*$D99*$E99*$G99*$K99*$DG$10)</f>
        <v>0</v>
      </c>
      <c r="DH99" s="90"/>
      <c r="DI99" s="89">
        <f>(DH99*$D99*$E99*$G99*$K99*$DI$10)</f>
        <v>0</v>
      </c>
      <c r="DJ99" s="90"/>
      <c r="DK99" s="89">
        <f>(DJ99*$D99*$E99*$G99*$L99*$DK$10)</f>
        <v>0</v>
      </c>
      <c r="DL99" s="90"/>
      <c r="DM99" s="115">
        <f>(DL99*$D99*$E99*$G99*$M99*$DM$10)</f>
        <v>0</v>
      </c>
      <c r="DN99" s="99">
        <f t="shared" si="454"/>
        <v>15</v>
      </c>
      <c r="DO99" s="97">
        <f t="shared" si="454"/>
        <v>1281887.04</v>
      </c>
    </row>
    <row r="100" spans="1:119" ht="15.75" customHeight="1" x14ac:dyDescent="0.25">
      <c r="A100" s="100">
        <v>14</v>
      </c>
      <c r="B100" s="179"/>
      <c r="C100" s="178" t="s">
        <v>227</v>
      </c>
      <c r="D100" s="83">
        <v>22900</v>
      </c>
      <c r="E100" s="193">
        <v>1.36</v>
      </c>
      <c r="F100" s="193"/>
      <c r="G100" s="85">
        <v>1</v>
      </c>
      <c r="H100" s="86"/>
      <c r="I100" s="86"/>
      <c r="J100" s="83">
        <v>1.4</v>
      </c>
      <c r="K100" s="83">
        <v>1.68</v>
      </c>
      <c r="L100" s="83">
        <v>2.23</v>
      </c>
      <c r="M100" s="87">
        <v>2.57</v>
      </c>
      <c r="N100" s="110">
        <f>SUM(N101:N103)</f>
        <v>123</v>
      </c>
      <c r="O100" s="110">
        <f t="shared" ref="O100:BZ100" si="508">SUM(O101:O103)</f>
        <v>6568997.8199999994</v>
      </c>
      <c r="P100" s="110">
        <f t="shared" si="508"/>
        <v>30</v>
      </c>
      <c r="Q100" s="110">
        <f t="shared" si="508"/>
        <v>1698057.9000000001</v>
      </c>
      <c r="R100" s="110">
        <f t="shared" si="508"/>
        <v>94</v>
      </c>
      <c r="S100" s="110">
        <f t="shared" si="508"/>
        <v>5001071.46</v>
      </c>
      <c r="T100" s="110">
        <f t="shared" si="508"/>
        <v>1</v>
      </c>
      <c r="U100" s="110">
        <f t="shared" si="508"/>
        <v>62525.014999999999</v>
      </c>
      <c r="V100" s="110">
        <f t="shared" si="508"/>
        <v>15</v>
      </c>
      <c r="W100" s="110">
        <f t="shared" si="508"/>
        <v>1184937.6000000001</v>
      </c>
      <c r="X100" s="110">
        <f t="shared" si="508"/>
        <v>0</v>
      </c>
      <c r="Y100" s="110">
        <f t="shared" si="508"/>
        <v>0</v>
      </c>
      <c r="Z100" s="110">
        <f t="shared" si="508"/>
        <v>0</v>
      </c>
      <c r="AA100" s="110">
        <f t="shared" si="508"/>
        <v>0</v>
      </c>
      <c r="AB100" s="110">
        <f t="shared" si="508"/>
        <v>0</v>
      </c>
      <c r="AC100" s="110">
        <f t="shared" si="508"/>
        <v>0</v>
      </c>
      <c r="AD100" s="110">
        <f t="shared" si="508"/>
        <v>58</v>
      </c>
      <c r="AE100" s="110">
        <f t="shared" si="508"/>
        <v>2765559.72</v>
      </c>
      <c r="AF100" s="110">
        <f t="shared" si="508"/>
        <v>0</v>
      </c>
      <c r="AG100" s="110">
        <f t="shared" si="508"/>
        <v>0</v>
      </c>
      <c r="AH100" s="110">
        <f t="shared" si="508"/>
        <v>0</v>
      </c>
      <c r="AI100" s="110">
        <f t="shared" si="508"/>
        <v>0</v>
      </c>
      <c r="AJ100" s="110">
        <f t="shared" si="508"/>
        <v>761</v>
      </c>
      <c r="AK100" s="110">
        <f t="shared" si="508"/>
        <v>35445503.940000005</v>
      </c>
      <c r="AL100" s="110">
        <f t="shared" si="508"/>
        <v>12</v>
      </c>
      <c r="AM100" s="110">
        <f t="shared" si="508"/>
        <v>1067713.4160000002</v>
      </c>
      <c r="AN100" s="110">
        <f t="shared" si="508"/>
        <v>17</v>
      </c>
      <c r="AO100" s="110">
        <f t="shared" si="508"/>
        <v>642405.45600000012</v>
      </c>
      <c r="AP100" s="110">
        <v>0</v>
      </c>
      <c r="AQ100" s="110">
        <f t="shared" si="508"/>
        <v>0</v>
      </c>
      <c r="AR100" s="110">
        <f t="shared" si="508"/>
        <v>0</v>
      </c>
      <c r="AS100" s="110">
        <f t="shared" si="508"/>
        <v>0</v>
      </c>
      <c r="AT100" s="110">
        <f t="shared" si="508"/>
        <v>210</v>
      </c>
      <c r="AU100" s="110">
        <f t="shared" si="508"/>
        <v>9440307.4499999974</v>
      </c>
      <c r="AV100" s="110">
        <f t="shared" si="508"/>
        <v>0</v>
      </c>
      <c r="AW100" s="110">
        <f t="shared" si="508"/>
        <v>0</v>
      </c>
      <c r="AX100" s="110">
        <f t="shared" si="508"/>
        <v>0</v>
      </c>
      <c r="AY100" s="110">
        <f t="shared" si="508"/>
        <v>0</v>
      </c>
      <c r="AZ100" s="110">
        <f t="shared" si="508"/>
        <v>0</v>
      </c>
      <c r="BA100" s="110">
        <f t="shared" si="508"/>
        <v>0</v>
      </c>
      <c r="BB100" s="110">
        <f t="shared" si="508"/>
        <v>0</v>
      </c>
      <c r="BC100" s="110">
        <f t="shared" si="508"/>
        <v>0</v>
      </c>
      <c r="BD100" s="110">
        <f t="shared" si="508"/>
        <v>5</v>
      </c>
      <c r="BE100" s="110">
        <f t="shared" si="508"/>
        <v>148117.20000000001</v>
      </c>
      <c r="BF100" s="110">
        <f t="shared" si="508"/>
        <v>49</v>
      </c>
      <c r="BG100" s="110">
        <f t="shared" si="508"/>
        <v>3106998.7199999997</v>
      </c>
      <c r="BH100" s="110">
        <f t="shared" si="508"/>
        <v>220</v>
      </c>
      <c r="BI100" s="110">
        <f t="shared" si="508"/>
        <v>10600959.6</v>
      </c>
      <c r="BJ100" s="110">
        <f t="shared" si="508"/>
        <v>0</v>
      </c>
      <c r="BK100" s="110">
        <f t="shared" si="508"/>
        <v>0</v>
      </c>
      <c r="BL100" s="110">
        <f t="shared" si="508"/>
        <v>0</v>
      </c>
      <c r="BM100" s="110">
        <f t="shared" si="508"/>
        <v>0</v>
      </c>
      <c r="BN100" s="110">
        <f t="shared" si="508"/>
        <v>52</v>
      </c>
      <c r="BO100" s="110">
        <f t="shared" si="508"/>
        <v>2914946.4960000003</v>
      </c>
      <c r="BP100" s="110">
        <f t="shared" si="508"/>
        <v>12</v>
      </c>
      <c r="BQ100" s="110">
        <f t="shared" si="508"/>
        <v>560921.76</v>
      </c>
      <c r="BR100" s="110">
        <f t="shared" si="508"/>
        <v>12</v>
      </c>
      <c r="BS100" s="110">
        <f t="shared" si="508"/>
        <v>701152.2</v>
      </c>
      <c r="BT100" s="110">
        <f t="shared" si="508"/>
        <v>0</v>
      </c>
      <c r="BU100" s="110">
        <f t="shared" si="508"/>
        <v>0</v>
      </c>
      <c r="BV100" s="110">
        <f t="shared" si="508"/>
        <v>13</v>
      </c>
      <c r="BW100" s="110">
        <f t="shared" si="508"/>
        <v>871390.8</v>
      </c>
      <c r="BX100" s="110">
        <f t="shared" si="508"/>
        <v>29</v>
      </c>
      <c r="BY100" s="110">
        <f t="shared" si="508"/>
        <v>1248801.1200000001</v>
      </c>
      <c r="BZ100" s="110">
        <f t="shared" si="508"/>
        <v>7</v>
      </c>
      <c r="CA100" s="110">
        <f t="shared" ref="CA100:DO100" si="509">SUM(CA101:CA103)</f>
        <v>393568.56000000006</v>
      </c>
      <c r="CB100" s="110">
        <f t="shared" si="509"/>
        <v>0</v>
      </c>
      <c r="CC100" s="110">
        <f t="shared" si="509"/>
        <v>0</v>
      </c>
      <c r="CD100" s="110">
        <f t="shared" si="509"/>
        <v>0</v>
      </c>
      <c r="CE100" s="110">
        <f t="shared" si="509"/>
        <v>0</v>
      </c>
      <c r="CF100" s="110">
        <f t="shared" si="509"/>
        <v>74</v>
      </c>
      <c r="CG100" s="110">
        <f t="shared" si="509"/>
        <v>3175863.5999999996</v>
      </c>
      <c r="CH100" s="110">
        <f t="shared" si="509"/>
        <v>0</v>
      </c>
      <c r="CI100" s="110">
        <f t="shared" si="509"/>
        <v>0</v>
      </c>
      <c r="CJ100" s="110">
        <f t="shared" si="509"/>
        <v>0</v>
      </c>
      <c r="CK100" s="110">
        <f t="shared" si="509"/>
        <v>0</v>
      </c>
      <c r="CL100" s="110">
        <f t="shared" si="509"/>
        <v>0</v>
      </c>
      <c r="CM100" s="110">
        <f t="shared" si="509"/>
        <v>0</v>
      </c>
      <c r="CN100" s="110">
        <f t="shared" si="509"/>
        <v>0</v>
      </c>
      <c r="CO100" s="110">
        <f t="shared" si="509"/>
        <v>0</v>
      </c>
      <c r="CP100" s="110">
        <f t="shared" si="509"/>
        <v>27</v>
      </c>
      <c r="CQ100" s="110">
        <f t="shared" si="509"/>
        <v>1054325.1599999999</v>
      </c>
      <c r="CR100" s="110">
        <f t="shared" si="509"/>
        <v>6</v>
      </c>
      <c r="CS100" s="110">
        <f t="shared" si="509"/>
        <v>215193.13199999998</v>
      </c>
      <c r="CT100" s="110">
        <f t="shared" si="509"/>
        <v>9</v>
      </c>
      <c r="CU100" s="110">
        <f t="shared" si="509"/>
        <v>436907.26799999998</v>
      </c>
      <c r="CV100" s="110">
        <f t="shared" si="509"/>
        <v>0</v>
      </c>
      <c r="CW100" s="110">
        <f t="shared" si="509"/>
        <v>0</v>
      </c>
      <c r="CX100" s="110">
        <f t="shared" si="509"/>
        <v>0</v>
      </c>
      <c r="CY100" s="110">
        <f t="shared" si="509"/>
        <v>0</v>
      </c>
      <c r="CZ100" s="110">
        <f t="shared" si="509"/>
        <v>0</v>
      </c>
      <c r="DA100" s="110">
        <f t="shared" si="509"/>
        <v>0</v>
      </c>
      <c r="DB100" s="110">
        <f t="shared" si="509"/>
        <v>0</v>
      </c>
      <c r="DC100" s="113">
        <f t="shared" si="509"/>
        <v>0</v>
      </c>
      <c r="DD100" s="110">
        <f t="shared" si="509"/>
        <v>10</v>
      </c>
      <c r="DE100" s="110">
        <f t="shared" si="509"/>
        <v>427039.19999999995</v>
      </c>
      <c r="DF100" s="114">
        <f t="shared" si="509"/>
        <v>0</v>
      </c>
      <c r="DG100" s="110">
        <f t="shared" si="509"/>
        <v>0</v>
      </c>
      <c r="DH100" s="110">
        <f t="shared" si="509"/>
        <v>12</v>
      </c>
      <c r="DI100" s="110">
        <f t="shared" si="509"/>
        <v>555589.54079999996</v>
      </c>
      <c r="DJ100" s="110">
        <v>1</v>
      </c>
      <c r="DK100" s="110">
        <f t="shared" si="509"/>
        <v>106627.89599999999</v>
      </c>
      <c r="DL100" s="110">
        <f t="shared" si="509"/>
        <v>3</v>
      </c>
      <c r="DM100" s="110">
        <f t="shared" si="509"/>
        <v>368655.19199999998</v>
      </c>
      <c r="DN100" s="110">
        <f t="shared" si="509"/>
        <v>1862</v>
      </c>
      <c r="DO100" s="110">
        <f t="shared" si="509"/>
        <v>90764137.221799999</v>
      </c>
    </row>
    <row r="101" spans="1:119" ht="30" customHeight="1" x14ac:dyDescent="0.25">
      <c r="A101" s="100"/>
      <c r="B101" s="101">
        <v>76</v>
      </c>
      <c r="C101" s="82" t="s">
        <v>228</v>
      </c>
      <c r="D101" s="83">
        <v>22900</v>
      </c>
      <c r="E101" s="102">
        <v>0.84</v>
      </c>
      <c r="F101" s="102"/>
      <c r="G101" s="85">
        <v>1</v>
      </c>
      <c r="H101" s="86"/>
      <c r="I101" s="86"/>
      <c r="J101" s="83">
        <v>1.4</v>
      </c>
      <c r="K101" s="83">
        <v>1.68</v>
      </c>
      <c r="L101" s="83">
        <v>2.23</v>
      </c>
      <c r="M101" s="87">
        <v>2.57</v>
      </c>
      <c r="N101" s="90">
        <v>35</v>
      </c>
      <c r="O101" s="89">
        <f t="shared" si="296"/>
        <v>1036820.3999999999</v>
      </c>
      <c r="P101" s="90">
        <v>7</v>
      </c>
      <c r="Q101" s="90">
        <f>(P101*$D101*$E101*$G101*$J101*$Q$10)</f>
        <v>207364.08000000002</v>
      </c>
      <c r="R101" s="90">
        <v>25</v>
      </c>
      <c r="S101" s="89">
        <f>(R101*$D101*$E101*$G101*$J101*$S$10)</f>
        <v>740586.00000000012</v>
      </c>
      <c r="T101" s="90"/>
      <c r="U101" s="89">
        <f t="shared" ref="U101:U103" si="510">(T101/12*7*$D101*$E101*$G101*$J101*$U$10)+(T101/12*5*$D101*$E101*$G101*$J101*$U$11)</f>
        <v>0</v>
      </c>
      <c r="V101" s="90"/>
      <c r="W101" s="89">
        <f>(V101*$D101*$E101*$G101*$J101*$W$10)</f>
        <v>0</v>
      </c>
      <c r="X101" s="90">
        <v>0</v>
      </c>
      <c r="Y101" s="89">
        <f>(X101*$D101*$E101*$G101*$J101*$Y$10)</f>
        <v>0</v>
      </c>
      <c r="Z101" s="90"/>
      <c r="AA101" s="89">
        <f>(Z101*$D101*$E101*$G101*$J101*$AA$10)</f>
        <v>0</v>
      </c>
      <c r="AB101" s="90">
        <v>0</v>
      </c>
      <c r="AC101" s="89">
        <f>(AB101*$D101*$E101*$G101*$J101*$AC$10)</f>
        <v>0</v>
      </c>
      <c r="AD101" s="90">
        <v>25</v>
      </c>
      <c r="AE101" s="89">
        <f>(AD101*$D101*$E101*$G101*$J101*$AE$10)</f>
        <v>740586.00000000012</v>
      </c>
      <c r="AF101" s="90">
        <v>0</v>
      </c>
      <c r="AG101" s="89">
        <f>(AF101*$D101*$E101*$G101*$J101*$AG$10)</f>
        <v>0</v>
      </c>
      <c r="AH101" s="92"/>
      <c r="AI101" s="89">
        <f>(AH101*$D101*$E101*$G101*$J101*$AI$10)</f>
        <v>0</v>
      </c>
      <c r="AJ101" s="90">
        <v>357</v>
      </c>
      <c r="AK101" s="89">
        <f>(AJ101*$D101*$E101*$G101*$J101*$AK$10)</f>
        <v>10575568.08</v>
      </c>
      <c r="AL101" s="104">
        <v>1</v>
      </c>
      <c r="AM101" s="89">
        <f>(AL101*$D101*$E101*$G101*$K101*$AM$10)</f>
        <v>35548.128000000004</v>
      </c>
      <c r="AN101" s="90">
        <v>16</v>
      </c>
      <c r="AO101" s="89">
        <f>(AN101*$D101*$E101*$G101*$K101*$AO$10)</f>
        <v>568770.04800000007</v>
      </c>
      <c r="AP101" s="90"/>
      <c r="AQ101" s="89">
        <f>(AP101*$D101*$E101*$G101*$J101*$AQ$10)</f>
        <v>0</v>
      </c>
      <c r="AR101" s="90"/>
      <c r="AS101" s="90">
        <f>(AR101*$D101*$E101*$G101*$J101*$AS$10)</f>
        <v>0</v>
      </c>
      <c r="AT101" s="90">
        <v>124</v>
      </c>
      <c r="AU101" s="90">
        <f>(AT101*$D101*$E101*$G101*$J101*$AU$10)</f>
        <v>3840275.0399999991</v>
      </c>
      <c r="AV101" s="90">
        <v>0</v>
      </c>
      <c r="AW101" s="89">
        <f>(AV101*$D101*$E101*$G101*$J101*$AW$10)</f>
        <v>0</v>
      </c>
      <c r="AX101" s="90">
        <v>0</v>
      </c>
      <c r="AY101" s="89">
        <f>(AX101*$D101*$E101*$G101*$J101*$AY$10)</f>
        <v>0</v>
      </c>
      <c r="AZ101" s="90">
        <v>0</v>
      </c>
      <c r="BA101" s="89">
        <f>(AZ101*$D101*$E101*$G101*$J101*$BA$10)</f>
        <v>0</v>
      </c>
      <c r="BB101" s="90"/>
      <c r="BC101" s="89">
        <f>(BB101*$D101*$E101*$G101*$J101*$BC$10)</f>
        <v>0</v>
      </c>
      <c r="BD101" s="90">
        <v>5</v>
      </c>
      <c r="BE101" s="89">
        <f>(BD101*$D101*$E101*$G101*$J101*$BE$10)</f>
        <v>148117.20000000001</v>
      </c>
      <c r="BF101" s="90">
        <v>5</v>
      </c>
      <c r="BG101" s="89">
        <f>(BF101*$D101*$E101*$G101*$K101*$BG$10)</f>
        <v>161582.39999999999</v>
      </c>
      <c r="BH101" s="90">
        <v>120</v>
      </c>
      <c r="BI101" s="89">
        <f>(BH101*$D101*$E101*$G101*$K101*$BI$10)</f>
        <v>3877977.5999999996</v>
      </c>
      <c r="BJ101" s="90">
        <v>0</v>
      </c>
      <c r="BK101" s="89">
        <f>(BJ101*$D101*$E101*$G101*$K101*$BK$10)</f>
        <v>0</v>
      </c>
      <c r="BL101" s="90">
        <v>0</v>
      </c>
      <c r="BM101" s="89">
        <f>(BL101*$D101*$E101*$G101*$K101*$BM$10)</f>
        <v>0</v>
      </c>
      <c r="BN101" s="90">
        <v>24</v>
      </c>
      <c r="BO101" s="89">
        <f>(BN101*$D101*$E101*$G101*$K101*$BO$10)</f>
        <v>853155.07200000004</v>
      </c>
      <c r="BP101" s="90">
        <v>7</v>
      </c>
      <c r="BQ101" s="89">
        <f>(BP101*$D101*$E101*$G101*$K101*$BQ$10)</f>
        <v>226215.36</v>
      </c>
      <c r="BR101" s="90">
        <v>7</v>
      </c>
      <c r="BS101" s="89">
        <f>(BR101*$D101*$E101*$G101*$K101*$BS$10)</f>
        <v>282769.19999999995</v>
      </c>
      <c r="BT101" s="90"/>
      <c r="BU101" s="89">
        <f>(BT101*$D101*$E101*$G101*$K101*$BU$10)</f>
        <v>0</v>
      </c>
      <c r="BV101" s="90">
        <v>5</v>
      </c>
      <c r="BW101" s="89">
        <f>(BV101*$D101*$E101*$G101*$K101*$BW$10)</f>
        <v>201978</v>
      </c>
      <c r="BX101" s="90">
        <v>20</v>
      </c>
      <c r="BY101" s="89">
        <f>(BX101*$D101*$E101*$G101*$K101*$BY$10)</f>
        <v>646329.59999999998</v>
      </c>
      <c r="BZ101" s="90">
        <v>3</v>
      </c>
      <c r="CA101" s="89">
        <f>(BZ101*$D101*$E101*$G101*$K101*$CA$10)</f>
        <v>96949.440000000002</v>
      </c>
      <c r="CB101" s="90">
        <v>0</v>
      </c>
      <c r="CC101" s="89">
        <f>(CB101*$D101*$E101*$G101*$J101*$CC$10)</f>
        <v>0</v>
      </c>
      <c r="CD101" s="90">
        <v>0</v>
      </c>
      <c r="CE101" s="89">
        <f>(CD101*$D101*$E101*$G101*$J101*$CE$10)</f>
        <v>0</v>
      </c>
      <c r="CF101" s="90">
        <v>33</v>
      </c>
      <c r="CG101" s="89">
        <f>(CF101*$D101*$E101*$G101*$J101*$CG$10)</f>
        <v>888703.2</v>
      </c>
      <c r="CH101" s="90"/>
      <c r="CI101" s="90">
        <f>(CH101*$D101*$E101*$G101*$J101*$CI$10)</f>
        <v>0</v>
      </c>
      <c r="CJ101" s="90"/>
      <c r="CK101" s="89">
        <f>(CJ101*$D101*$E101*$G101*$K101*$CK$10)</f>
        <v>0</v>
      </c>
      <c r="CL101" s="90">
        <v>0</v>
      </c>
      <c r="CM101" s="89">
        <f>(CL101*$D101*$E101*$G101*$J101*$CM$10)</f>
        <v>0</v>
      </c>
      <c r="CN101" s="90"/>
      <c r="CO101" s="89">
        <f>(CN101*$D101*$E101*$G101*$J101*$CO$10)</f>
        <v>0</v>
      </c>
      <c r="CP101" s="90"/>
      <c r="CQ101" s="89">
        <f>(CP101*$D101*$E101*$G101*$J101*$CQ$10)</f>
        <v>0</v>
      </c>
      <c r="CR101" s="90">
        <v>5</v>
      </c>
      <c r="CS101" s="89">
        <f>(CR101*$D101*$E101*$G101*$J101*$CS$10)</f>
        <v>152156.75999999998</v>
      </c>
      <c r="CT101" s="90">
        <v>4</v>
      </c>
      <c r="CU101" s="89">
        <f>(CT101*$D101*$E101*$G101*$J101*$CU$10)</f>
        <v>121725.40799999998</v>
      </c>
      <c r="CV101" s="90">
        <v>0</v>
      </c>
      <c r="CW101" s="89">
        <f>(CV101*$D101*$E101*$G101*$K101*$CW$10)</f>
        <v>0</v>
      </c>
      <c r="CX101" s="104"/>
      <c r="CY101" s="89">
        <f>(CX101*$D101*$E101*$G101*$K101*$CY$10)</f>
        <v>0</v>
      </c>
      <c r="CZ101" s="90"/>
      <c r="DA101" s="89">
        <f>(CZ101*$D101*$E101*$G101*$J101*$DA$10)</f>
        <v>0</v>
      </c>
      <c r="DB101" s="90">
        <v>0</v>
      </c>
      <c r="DC101" s="95">
        <f>(DB101*$D101*$E101*$G101*$K101*$DC$10)</f>
        <v>0</v>
      </c>
      <c r="DD101" s="90">
        <v>7</v>
      </c>
      <c r="DE101" s="89">
        <f>(DD101*$D101*$E101*$G101*$K101*$DE$10)</f>
        <v>226215.36</v>
      </c>
      <c r="DF101" s="105"/>
      <c r="DG101" s="89">
        <f>(DF101*$D101*$E101*$G101*$K101*$DG$10)</f>
        <v>0</v>
      </c>
      <c r="DH101" s="90">
        <v>9</v>
      </c>
      <c r="DI101" s="89">
        <f>(DH101*$D101*$E101*$G101*$K101*$DI$10)</f>
        <v>328658.60159999999</v>
      </c>
      <c r="DJ101" s="90"/>
      <c r="DK101" s="89">
        <f>(DJ101*$D101*$E101*$G101*$L101*$DK$10)</f>
        <v>0</v>
      </c>
      <c r="DL101" s="90"/>
      <c r="DM101" s="115">
        <f>(DL101*$D101*$E101*$G101*$M101*$DM$10)</f>
        <v>0</v>
      </c>
      <c r="DN101" s="99">
        <f t="shared" ref="DN101:DO103" si="511">SUM(N101,P101,R101,T101,V101,X101,Z101,AB101,AD101,AF101,AH101,AJ101,AL101,AP101,AR101,CF101,AT101,AV101,AX101,AZ101,BB101,CJ101,BD101,BF101,BH101,BL101,AN101,BN101,BP101,BR101,BT101,BV101,BX101,BZ101,CB101,CD101,CH101,CL101,CN101,CP101,CR101,CT101,CV101,CX101,BJ101,CZ101,DB101,DD101,DF101,DH101,DJ101,DL101)</f>
        <v>844</v>
      </c>
      <c r="DO101" s="97">
        <f t="shared" si="511"/>
        <v>25958050.977600001</v>
      </c>
    </row>
    <row r="102" spans="1:119" ht="30" customHeight="1" x14ac:dyDescent="0.25">
      <c r="A102" s="100"/>
      <c r="B102" s="101">
        <v>77</v>
      </c>
      <c r="C102" s="82" t="s">
        <v>229</v>
      </c>
      <c r="D102" s="83">
        <v>22900</v>
      </c>
      <c r="E102" s="102">
        <v>1.74</v>
      </c>
      <c r="F102" s="102"/>
      <c r="G102" s="85">
        <v>1</v>
      </c>
      <c r="H102" s="86"/>
      <c r="I102" s="86"/>
      <c r="J102" s="83">
        <v>1.4</v>
      </c>
      <c r="K102" s="83">
        <v>1.68</v>
      </c>
      <c r="L102" s="83">
        <v>2.23</v>
      </c>
      <c r="M102" s="87">
        <v>2.57</v>
      </c>
      <c r="N102" s="90">
        <v>83</v>
      </c>
      <c r="O102" s="89">
        <f t="shared" si="296"/>
        <v>5093115.72</v>
      </c>
      <c r="P102" s="90">
        <v>20</v>
      </c>
      <c r="Q102" s="90">
        <f>(P102*$D102*$E102*$G102*$J102*$Q$10)</f>
        <v>1227256.8</v>
      </c>
      <c r="R102" s="90">
        <v>68</v>
      </c>
      <c r="S102" s="89">
        <f>(R102*$D102*$E102*$G102*$J102*$S$10)</f>
        <v>4172673.12</v>
      </c>
      <c r="T102" s="90">
        <v>1</v>
      </c>
      <c r="U102" s="89">
        <f t="shared" si="510"/>
        <v>62525.014999999999</v>
      </c>
      <c r="V102" s="90">
        <v>5</v>
      </c>
      <c r="W102" s="89">
        <f>(V102*$D102*$E102*$G102*$J102*$W$10)</f>
        <v>306814.2</v>
      </c>
      <c r="X102" s="90">
        <v>0</v>
      </c>
      <c r="Y102" s="89">
        <f>(X102*$D102*$E102*$G102*$J102*$Y$10)</f>
        <v>0</v>
      </c>
      <c r="Z102" s="90"/>
      <c r="AA102" s="89">
        <f>(Z102*$D102*$E102*$G102*$J102*$AA$10)</f>
        <v>0</v>
      </c>
      <c r="AB102" s="90">
        <v>0</v>
      </c>
      <c r="AC102" s="89">
        <f>(AB102*$D102*$E102*$G102*$J102*$AC$10)</f>
        <v>0</v>
      </c>
      <c r="AD102" s="90">
        <v>33</v>
      </c>
      <c r="AE102" s="89">
        <f>(AD102*$D102*$E102*$G102*$J102*$AE$10)</f>
        <v>2024973.7200000002</v>
      </c>
      <c r="AF102" s="90">
        <v>0</v>
      </c>
      <c r="AG102" s="89">
        <f>(AF102*$D102*$E102*$G102*$J102*$AG$10)</f>
        <v>0</v>
      </c>
      <c r="AH102" s="92"/>
      <c r="AI102" s="89">
        <f>(AH102*$D102*$E102*$G102*$J102*$AI$10)</f>
        <v>0</v>
      </c>
      <c r="AJ102" s="90">
        <v>401</v>
      </c>
      <c r="AK102" s="89">
        <f>(AJ102*$D102*$E102*$G102*$J102*$AK$10)</f>
        <v>24606498.84</v>
      </c>
      <c r="AL102" s="104">
        <v>4</v>
      </c>
      <c r="AM102" s="89">
        <f>(AL102*$D102*$E102*$G102*$K102*$AM$10)</f>
        <v>294541.63200000004</v>
      </c>
      <c r="AN102" s="90">
        <v>1</v>
      </c>
      <c r="AO102" s="95">
        <f>(AN102*$D102*$E102*$G102*$K102*$AO$10)</f>
        <v>73635.40800000001</v>
      </c>
      <c r="AP102" s="90"/>
      <c r="AQ102" s="89">
        <f>(AP102*$D102*$E102*$G102*$J102*$AQ$10)</f>
        <v>0</v>
      </c>
      <c r="AR102" s="90"/>
      <c r="AS102" s="90">
        <f>(AR102*$D102*$E102*$G102*$J102*$AS$10)</f>
        <v>0</v>
      </c>
      <c r="AT102" s="90">
        <v>83</v>
      </c>
      <c r="AU102" s="90">
        <f>(AT102*$D102*$E102*$G102*$J102*$AU$10)</f>
        <v>5324620.9799999986</v>
      </c>
      <c r="AV102" s="90">
        <v>0</v>
      </c>
      <c r="AW102" s="89">
        <f>(AV102*$D102*$E102*$G102*$J102*$AW$10)</f>
        <v>0</v>
      </c>
      <c r="AX102" s="90">
        <v>0</v>
      </c>
      <c r="AY102" s="89">
        <f>(AX102*$D102*$E102*$G102*$J102*$AY$10)</f>
        <v>0</v>
      </c>
      <c r="AZ102" s="90">
        <v>0</v>
      </c>
      <c r="BA102" s="89">
        <f>(AZ102*$D102*$E102*$G102*$J102*$BA$10)</f>
        <v>0</v>
      </c>
      <c r="BB102" s="90"/>
      <c r="BC102" s="89">
        <f>(BB102*$D102*$E102*$G102*$J102*$BC$10)</f>
        <v>0</v>
      </c>
      <c r="BD102" s="90"/>
      <c r="BE102" s="89">
        <f>(BD102*$D102*$E102*$G102*$J102*$BE$10)</f>
        <v>0</v>
      </c>
      <c r="BF102" s="90">
        <v>44</v>
      </c>
      <c r="BG102" s="89">
        <f>(BF102*$D102*$E102*$G102*$K102*$BG$10)</f>
        <v>2945416.32</v>
      </c>
      <c r="BH102" s="90">
        <v>99</v>
      </c>
      <c r="BI102" s="89">
        <f>(BH102*$D102*$E102*$G102*$K102*$BI$10)</f>
        <v>6627186.7199999997</v>
      </c>
      <c r="BJ102" s="90">
        <v>0</v>
      </c>
      <c r="BK102" s="89">
        <f>(BJ102*$D102*$E102*$G102*$K102*$BK$10)</f>
        <v>0</v>
      </c>
      <c r="BL102" s="90">
        <v>0</v>
      </c>
      <c r="BM102" s="89">
        <f>(BL102*$D102*$E102*$G102*$K102*$BM$10)</f>
        <v>0</v>
      </c>
      <c r="BN102" s="90">
        <v>28</v>
      </c>
      <c r="BO102" s="89">
        <f>(BN102*$D102*$E102*$G102*$K102*$BO$10)</f>
        <v>2061791.4240000001</v>
      </c>
      <c r="BP102" s="90">
        <v>5</v>
      </c>
      <c r="BQ102" s="89">
        <f>(BP102*$D102*$E102*$G102*$K102*$BQ$10)</f>
        <v>334706.39999999997</v>
      </c>
      <c r="BR102" s="90">
        <v>5</v>
      </c>
      <c r="BS102" s="89">
        <f>(BR102*$D102*$E102*$G102*$K102*$BS$10)</f>
        <v>418382.99999999994</v>
      </c>
      <c r="BT102" s="90"/>
      <c r="BU102" s="89">
        <f>(BT102*$D102*$E102*$G102*$K102*$BU$10)</f>
        <v>0</v>
      </c>
      <c r="BV102" s="90">
        <v>8</v>
      </c>
      <c r="BW102" s="89">
        <f>(BV102*$D102*$E102*$G102*$K102*$BW$10)</f>
        <v>669412.80000000005</v>
      </c>
      <c r="BX102" s="90">
        <v>9</v>
      </c>
      <c r="BY102" s="89">
        <f>(BX102*$D102*$E102*$G102*$K102*$BY$10)</f>
        <v>602471.52</v>
      </c>
      <c r="BZ102" s="90">
        <v>3</v>
      </c>
      <c r="CA102" s="97">
        <f>(BZ102*$D102*$E102*$G102*$K102*$CA$10)</f>
        <v>200823.84</v>
      </c>
      <c r="CB102" s="90">
        <v>0</v>
      </c>
      <c r="CC102" s="89">
        <f>(CB102*$D102*$E102*$G102*$J102*$CC$10)</f>
        <v>0</v>
      </c>
      <c r="CD102" s="90">
        <v>0</v>
      </c>
      <c r="CE102" s="89">
        <f>(CD102*$D102*$E102*$G102*$J102*$CE$10)</f>
        <v>0</v>
      </c>
      <c r="CF102" s="90">
        <v>41</v>
      </c>
      <c r="CG102" s="89">
        <f>(CF102*$D102*$E102*$G102*$J102*$CG$10)</f>
        <v>2287160.4</v>
      </c>
      <c r="CH102" s="90"/>
      <c r="CI102" s="90">
        <f>(CH102*$D102*$E102*$G102*$J102*$CI$10)</f>
        <v>0</v>
      </c>
      <c r="CJ102" s="90"/>
      <c r="CK102" s="89">
        <f>(CJ102*$D102*$E102*$G102*$K102*$CK$10)</f>
        <v>0</v>
      </c>
      <c r="CL102" s="90">
        <v>0</v>
      </c>
      <c r="CM102" s="89">
        <f>(CL102*$D102*$E102*$G102*$J102*$CM$10)</f>
        <v>0</v>
      </c>
      <c r="CN102" s="90"/>
      <c r="CO102" s="89">
        <f>(CN102*$D102*$E102*$G102*$J102*$CO$10)</f>
        <v>0</v>
      </c>
      <c r="CP102" s="90">
        <v>27</v>
      </c>
      <c r="CQ102" s="89">
        <f>(CP102*$D102*$E102*$G102*$J102*$CQ$10)</f>
        <v>1054325.1599999999</v>
      </c>
      <c r="CR102" s="90">
        <v>1</v>
      </c>
      <c r="CS102" s="89">
        <f>(CR102*$D102*$E102*$G102*$J102*$CS$10)</f>
        <v>63036.371999999988</v>
      </c>
      <c r="CT102" s="90">
        <v>5</v>
      </c>
      <c r="CU102" s="89">
        <f>(CT102*$D102*$E102*$G102*$J102*$CU$10)</f>
        <v>315181.86</v>
      </c>
      <c r="CV102" s="90">
        <v>0</v>
      </c>
      <c r="CW102" s="89">
        <f>(CV102*$D102*$E102*$G102*$K102*$CW$10)</f>
        <v>0</v>
      </c>
      <c r="CX102" s="104"/>
      <c r="CY102" s="89">
        <f>(CX102*$D102*$E102*$G102*$K102*$CY$10)</f>
        <v>0</v>
      </c>
      <c r="CZ102" s="90"/>
      <c r="DA102" s="89">
        <f>(CZ102*$D102*$E102*$G102*$J102*$DA$10)</f>
        <v>0</v>
      </c>
      <c r="DB102" s="90">
        <v>0</v>
      </c>
      <c r="DC102" s="95">
        <f>(DB102*$D102*$E102*$G102*$K102*$DC$10)</f>
        <v>0</v>
      </c>
      <c r="DD102" s="90">
        <v>3</v>
      </c>
      <c r="DE102" s="89">
        <f>(DD102*$D102*$E102*$G102*$K102*$DE$10)</f>
        <v>200823.84</v>
      </c>
      <c r="DF102" s="105"/>
      <c r="DG102" s="89">
        <f>(DF102*$D102*$E102*$G102*$K102*$DG$10)</f>
        <v>0</v>
      </c>
      <c r="DH102" s="90">
        <v>3</v>
      </c>
      <c r="DI102" s="89">
        <f>(DH102*$D102*$E102*$G102*$K102*$DI$10)</f>
        <v>226930.93919999996</v>
      </c>
      <c r="DJ102" s="90">
        <v>1</v>
      </c>
      <c r="DK102" s="89">
        <f>(DJ102*$D102*$E102*$G102*$L102*$DK$10)</f>
        <v>106627.89599999999</v>
      </c>
      <c r="DL102" s="90">
        <v>3</v>
      </c>
      <c r="DM102" s="97">
        <f>(DL102*$D102*$E102*$G102*$M102*$DM$10)</f>
        <v>368655.19199999998</v>
      </c>
      <c r="DN102" s="99">
        <f t="shared" si="511"/>
        <v>984</v>
      </c>
      <c r="DO102" s="97">
        <f t="shared" si="511"/>
        <v>61669589.118199997</v>
      </c>
    </row>
    <row r="103" spans="1:119" ht="30" customHeight="1" x14ac:dyDescent="0.25">
      <c r="A103" s="100"/>
      <c r="B103" s="101">
        <v>78</v>
      </c>
      <c r="C103" s="82" t="s">
        <v>230</v>
      </c>
      <c r="D103" s="83">
        <v>22900</v>
      </c>
      <c r="E103" s="102">
        <v>2.4900000000000002</v>
      </c>
      <c r="F103" s="102"/>
      <c r="G103" s="85">
        <v>1</v>
      </c>
      <c r="H103" s="86"/>
      <c r="I103" s="86"/>
      <c r="J103" s="83">
        <v>1.4</v>
      </c>
      <c r="K103" s="83">
        <v>1.68</v>
      </c>
      <c r="L103" s="83">
        <v>2.23</v>
      </c>
      <c r="M103" s="87">
        <v>2.57</v>
      </c>
      <c r="N103" s="90">
        <v>5</v>
      </c>
      <c r="O103" s="89">
        <f t="shared" si="296"/>
        <v>439061.7</v>
      </c>
      <c r="P103" s="90">
        <v>3</v>
      </c>
      <c r="Q103" s="90">
        <f>(P103*$D103*$E103*$G103*$J103*$Q$10)</f>
        <v>263437.02</v>
      </c>
      <c r="R103" s="90">
        <v>1</v>
      </c>
      <c r="S103" s="89">
        <f>(R103*$D103*$E103*$G103*$J103*$S$10)</f>
        <v>87812.340000000011</v>
      </c>
      <c r="T103" s="90"/>
      <c r="U103" s="89">
        <f t="shared" si="510"/>
        <v>0</v>
      </c>
      <c r="V103" s="90">
        <v>10</v>
      </c>
      <c r="W103" s="89">
        <f>(V103*$D103*$E103*$G103*$J103*$W$10)</f>
        <v>878123.4</v>
      </c>
      <c r="X103" s="90">
        <v>0</v>
      </c>
      <c r="Y103" s="89">
        <f>(X103*$D103*$E103*$G103*$J103*$Y$10)</f>
        <v>0</v>
      </c>
      <c r="Z103" s="90"/>
      <c r="AA103" s="89">
        <f>(Z103*$D103*$E103*$G103*$J103*$AA$10)</f>
        <v>0</v>
      </c>
      <c r="AB103" s="90">
        <v>0</v>
      </c>
      <c r="AC103" s="89">
        <f>(AB103*$D103*$E103*$G103*$J103*$AC$10)</f>
        <v>0</v>
      </c>
      <c r="AD103" s="90"/>
      <c r="AE103" s="89">
        <f>(AD103*$D103*$E103*$G103*$J103*$AE$10)</f>
        <v>0</v>
      </c>
      <c r="AF103" s="90">
        <v>0</v>
      </c>
      <c r="AG103" s="89">
        <f>(AF103*$D103*$E103*$G103*$J103*$AG$10)</f>
        <v>0</v>
      </c>
      <c r="AH103" s="92"/>
      <c r="AI103" s="89">
        <f>(AH103*$D103*$E103*$G103*$J103*$AI$10)</f>
        <v>0</v>
      </c>
      <c r="AJ103" s="90">
        <v>3</v>
      </c>
      <c r="AK103" s="89">
        <f>(AJ103*$D103*$E103*$G103*$J103*$AK$10)</f>
        <v>263437.02</v>
      </c>
      <c r="AL103" s="104">
        <v>7</v>
      </c>
      <c r="AM103" s="89">
        <f>(AL103*$D103*$E103*$G103*$K103*$AM$10)</f>
        <v>737623.65600000019</v>
      </c>
      <c r="AN103" s="90"/>
      <c r="AO103" s="95">
        <f>(AN103*$D103*$E103*$G103*$K103*$AO$10)</f>
        <v>0</v>
      </c>
      <c r="AP103" s="90"/>
      <c r="AQ103" s="89">
        <f>(AP103*$D103*$E103*$G103*$J103*$AQ$10)</f>
        <v>0</v>
      </c>
      <c r="AR103" s="90"/>
      <c r="AS103" s="90">
        <f>(AR103*$D103*$E103*$G103*$J103*$AS$10)</f>
        <v>0</v>
      </c>
      <c r="AT103" s="90">
        <v>3</v>
      </c>
      <c r="AU103" s="90">
        <f>(AT103*$D103*$E103*$G103*$J103*$AU$10)</f>
        <v>275411.43</v>
      </c>
      <c r="AV103" s="90">
        <v>0</v>
      </c>
      <c r="AW103" s="89">
        <f>(AV103*$D103*$E103*$G103*$J103*$AW$10)</f>
        <v>0</v>
      </c>
      <c r="AX103" s="90">
        <v>0</v>
      </c>
      <c r="AY103" s="89">
        <f>(AX103*$D103*$E103*$G103*$J103*$AY$10)</f>
        <v>0</v>
      </c>
      <c r="AZ103" s="90">
        <v>0</v>
      </c>
      <c r="BA103" s="89">
        <f>(AZ103*$D103*$E103*$G103*$J103*$BA$10)</f>
        <v>0</v>
      </c>
      <c r="BB103" s="90"/>
      <c r="BC103" s="89">
        <f>(BB103*$D103*$E103*$G103*$J103*$BC$10)</f>
        <v>0</v>
      </c>
      <c r="BD103" s="90"/>
      <c r="BE103" s="89">
        <f>(BD103*$D103*$E103*$G103*$J103*$BE$10)</f>
        <v>0</v>
      </c>
      <c r="BF103" s="90"/>
      <c r="BG103" s="89">
        <f>(BF103*$D103*$E103*$G103*$K103*$BG$10)</f>
        <v>0</v>
      </c>
      <c r="BH103" s="90">
        <v>1</v>
      </c>
      <c r="BI103" s="89">
        <f>(BH103*$D103*$E103*$G103*$K103*$BI$10)</f>
        <v>95795.280000000013</v>
      </c>
      <c r="BJ103" s="90">
        <v>0</v>
      </c>
      <c r="BK103" s="89">
        <f>(BJ103*$D103*$E103*$G103*$K103*$BK$10)</f>
        <v>0</v>
      </c>
      <c r="BL103" s="90">
        <v>0</v>
      </c>
      <c r="BM103" s="89">
        <f>(BL103*$D103*$E103*$G103*$K103*$BM$10)</f>
        <v>0</v>
      </c>
      <c r="BN103" s="90"/>
      <c r="BO103" s="89">
        <f>(BN103*$D103*$E103*$G103*$K103*$BO$10)</f>
        <v>0</v>
      </c>
      <c r="BP103" s="90"/>
      <c r="BQ103" s="89">
        <f>(BP103*$D103*$E103*$G103*$K103*$BQ$10)</f>
        <v>0</v>
      </c>
      <c r="BR103" s="90"/>
      <c r="BS103" s="89">
        <f>(BR103*$D103*$E103*$G103*$K103*$BS$10)</f>
        <v>0</v>
      </c>
      <c r="BT103" s="90"/>
      <c r="BU103" s="89">
        <f>(BT103*$D103*$E103*$G103*$K103*$BU$10)</f>
        <v>0</v>
      </c>
      <c r="BV103" s="90"/>
      <c r="BW103" s="89">
        <f>(BV103*$D103*$E103*$G103*$K103*$BW$10)</f>
        <v>0</v>
      </c>
      <c r="BX103" s="90"/>
      <c r="BY103" s="89">
        <f>(BX103*$D103*$E103*$G103*$K103*$BY$10)</f>
        <v>0</v>
      </c>
      <c r="BZ103" s="90">
        <v>1</v>
      </c>
      <c r="CA103" s="97">
        <f>(BZ103*$D103*$E103*$G103*$K103*$CA$10)</f>
        <v>95795.280000000013</v>
      </c>
      <c r="CB103" s="90">
        <v>0</v>
      </c>
      <c r="CC103" s="89">
        <f>(CB103*$D103*$E103*$G103*$J103*$CC$10)</f>
        <v>0</v>
      </c>
      <c r="CD103" s="90">
        <v>0</v>
      </c>
      <c r="CE103" s="89">
        <f>(CD103*$D103*$E103*$G103*$J103*$CE$10)</f>
        <v>0</v>
      </c>
      <c r="CF103" s="90"/>
      <c r="CG103" s="89">
        <f>(CF103*$D103*$E103*$G103*$J103*$CG$10)</f>
        <v>0</v>
      </c>
      <c r="CH103" s="90"/>
      <c r="CI103" s="90">
        <f>(CH103*$D103*$E103*$G103*$J103*$CI$10)</f>
        <v>0</v>
      </c>
      <c r="CJ103" s="90"/>
      <c r="CK103" s="89">
        <f>(CJ103*$D103*$E103*$G103*$K103*$CK$10)</f>
        <v>0</v>
      </c>
      <c r="CL103" s="90">
        <v>0</v>
      </c>
      <c r="CM103" s="89">
        <f>(CL103*$D103*$E103*$G103*$J103*$CM$10)</f>
        <v>0</v>
      </c>
      <c r="CN103" s="90"/>
      <c r="CO103" s="89">
        <f>(CN103*$D103*$E103*$G103*$J103*$CO$10)</f>
        <v>0</v>
      </c>
      <c r="CP103" s="90"/>
      <c r="CQ103" s="89">
        <f>(CP103*$D103*$E103*$G103*$J103*$CQ$10)</f>
        <v>0</v>
      </c>
      <c r="CR103" s="90"/>
      <c r="CS103" s="89">
        <f>(CR103*$D103*$E103*$G103*$J103*$CS$10)</f>
        <v>0</v>
      </c>
      <c r="CT103" s="90"/>
      <c r="CU103" s="89">
        <f>(CT103*$D103*$E103*$G103*$J103*$CU$10)</f>
        <v>0</v>
      </c>
      <c r="CV103" s="90">
        <v>0</v>
      </c>
      <c r="CW103" s="89">
        <f>(CV103*$D103*$E103*$G103*$K103*$CW$10)</f>
        <v>0</v>
      </c>
      <c r="CX103" s="104"/>
      <c r="CY103" s="89">
        <f>(CX103*$D103*$E103*$G103*$K103*$CY$10)</f>
        <v>0</v>
      </c>
      <c r="CZ103" s="90"/>
      <c r="DA103" s="89">
        <f>(CZ103*$D103*$E103*$G103*$J103*$DA$10)</f>
        <v>0</v>
      </c>
      <c r="DB103" s="90">
        <v>0</v>
      </c>
      <c r="DC103" s="95">
        <f>(DB103*$D103*$E103*$G103*$K103*$DC$10)</f>
        <v>0</v>
      </c>
      <c r="DD103" s="90">
        <v>0</v>
      </c>
      <c r="DE103" s="89">
        <f>(DD103*$D103*$E103*$G103*$K103*$DE$10)</f>
        <v>0</v>
      </c>
      <c r="DF103" s="105"/>
      <c r="DG103" s="89">
        <f>(DF103*$D103*$E103*$G103*$K103*$DG$10)</f>
        <v>0</v>
      </c>
      <c r="DH103" s="90"/>
      <c r="DI103" s="89">
        <f>(DH103*$D103*$E103*$G103*$K103*$DI$10)</f>
        <v>0</v>
      </c>
      <c r="DJ103" s="90"/>
      <c r="DK103" s="89">
        <f>(DJ103*$D103*$E103*$G103*$L103*$DK$10)</f>
        <v>0</v>
      </c>
      <c r="DL103" s="90"/>
      <c r="DM103" s="97">
        <f>(DL103*$D103*$E103*$G103*$M103*$DM$10)</f>
        <v>0</v>
      </c>
      <c r="DN103" s="99">
        <f t="shared" si="511"/>
        <v>34</v>
      </c>
      <c r="DO103" s="97">
        <f t="shared" si="511"/>
        <v>3136497.1259999997</v>
      </c>
    </row>
    <row r="104" spans="1:119" ht="15.75" customHeight="1" x14ac:dyDescent="0.25">
      <c r="A104" s="100">
        <v>15</v>
      </c>
      <c r="B104" s="179"/>
      <c r="C104" s="178" t="s">
        <v>231</v>
      </c>
      <c r="D104" s="83">
        <v>22900</v>
      </c>
      <c r="E104" s="180">
        <v>1.1200000000000001</v>
      </c>
      <c r="F104" s="180"/>
      <c r="G104" s="85">
        <v>1</v>
      </c>
      <c r="H104" s="86"/>
      <c r="I104" s="86"/>
      <c r="J104" s="83">
        <v>1.4</v>
      </c>
      <c r="K104" s="83">
        <v>1.68</v>
      </c>
      <c r="L104" s="83">
        <v>2.23</v>
      </c>
      <c r="M104" s="87">
        <v>2.57</v>
      </c>
      <c r="N104" s="110">
        <f>SUM(N105:N120)</f>
        <v>1258</v>
      </c>
      <c r="O104" s="110">
        <f t="shared" ref="O104:BZ104" si="512">SUM(O105:O120)</f>
        <v>73012680.972000003</v>
      </c>
      <c r="P104" s="110">
        <f t="shared" si="512"/>
        <v>3656</v>
      </c>
      <c r="Q104" s="110">
        <f t="shared" si="512"/>
        <v>257873455.84000003</v>
      </c>
      <c r="R104" s="110">
        <f t="shared" si="512"/>
        <v>828</v>
      </c>
      <c r="S104" s="110">
        <f t="shared" si="512"/>
        <v>36001328.159999996</v>
      </c>
      <c r="T104" s="110">
        <f t="shared" si="512"/>
        <v>0</v>
      </c>
      <c r="U104" s="110">
        <f t="shared" si="512"/>
        <v>0</v>
      </c>
      <c r="V104" s="110">
        <f t="shared" si="512"/>
        <v>0</v>
      </c>
      <c r="W104" s="110">
        <f t="shared" si="512"/>
        <v>0</v>
      </c>
      <c r="X104" s="110">
        <f t="shared" si="512"/>
        <v>0</v>
      </c>
      <c r="Y104" s="110">
        <f t="shared" si="512"/>
        <v>0</v>
      </c>
      <c r="Z104" s="110">
        <f t="shared" si="512"/>
        <v>0</v>
      </c>
      <c r="AA104" s="110">
        <f t="shared" si="512"/>
        <v>0</v>
      </c>
      <c r="AB104" s="110">
        <f t="shared" si="512"/>
        <v>0</v>
      </c>
      <c r="AC104" s="110">
        <f t="shared" si="512"/>
        <v>0</v>
      </c>
      <c r="AD104" s="110">
        <f t="shared" si="512"/>
        <v>506</v>
      </c>
      <c r="AE104" s="110">
        <f t="shared" si="512"/>
        <v>16156059.919999998</v>
      </c>
      <c r="AF104" s="110">
        <f t="shared" si="512"/>
        <v>40</v>
      </c>
      <c r="AG104" s="110">
        <f t="shared" si="512"/>
        <v>1472195.2</v>
      </c>
      <c r="AH104" s="110">
        <f t="shared" si="512"/>
        <v>0</v>
      </c>
      <c r="AI104" s="110">
        <f t="shared" si="512"/>
        <v>0</v>
      </c>
      <c r="AJ104" s="110">
        <f t="shared" si="512"/>
        <v>184</v>
      </c>
      <c r="AK104" s="110">
        <f t="shared" si="512"/>
        <v>6805703.2120000012</v>
      </c>
      <c r="AL104" s="175">
        <f t="shared" si="512"/>
        <v>0</v>
      </c>
      <c r="AM104" s="110">
        <f t="shared" si="512"/>
        <v>0</v>
      </c>
      <c r="AN104" s="110">
        <f t="shared" si="512"/>
        <v>189</v>
      </c>
      <c r="AO104" s="110">
        <f t="shared" si="512"/>
        <v>8660116.4495999999</v>
      </c>
      <c r="AP104" s="110">
        <v>0</v>
      </c>
      <c r="AQ104" s="110">
        <f t="shared" si="512"/>
        <v>0</v>
      </c>
      <c r="AR104" s="110">
        <f t="shared" si="512"/>
        <v>36</v>
      </c>
      <c r="AS104" s="110">
        <f t="shared" si="512"/>
        <v>1008505.0079999999</v>
      </c>
      <c r="AT104" s="110">
        <f t="shared" si="512"/>
        <v>69</v>
      </c>
      <c r="AU104" s="110">
        <f t="shared" si="512"/>
        <v>2086048.0199999996</v>
      </c>
      <c r="AV104" s="110">
        <f t="shared" si="512"/>
        <v>0</v>
      </c>
      <c r="AW104" s="110">
        <f t="shared" si="512"/>
        <v>0</v>
      </c>
      <c r="AX104" s="110">
        <f t="shared" si="512"/>
        <v>0</v>
      </c>
      <c r="AY104" s="110">
        <f t="shared" si="512"/>
        <v>0</v>
      </c>
      <c r="AZ104" s="110">
        <f t="shared" si="512"/>
        <v>0</v>
      </c>
      <c r="BA104" s="110">
        <f t="shared" si="512"/>
        <v>0</v>
      </c>
      <c r="BB104" s="110">
        <f t="shared" si="512"/>
        <v>290</v>
      </c>
      <c r="BC104" s="110">
        <f t="shared" si="512"/>
        <v>12463286.528000001</v>
      </c>
      <c r="BD104" s="110">
        <f t="shared" si="512"/>
        <v>143</v>
      </c>
      <c r="BE104" s="110">
        <f t="shared" si="512"/>
        <v>8717614.1359999999</v>
      </c>
      <c r="BF104" s="110">
        <f t="shared" si="512"/>
        <v>1283</v>
      </c>
      <c r="BG104" s="110">
        <f t="shared" si="512"/>
        <v>70050048.431999996</v>
      </c>
      <c r="BH104" s="110">
        <f t="shared" si="512"/>
        <v>1435</v>
      </c>
      <c r="BI104" s="110">
        <f t="shared" si="512"/>
        <v>125154032.64</v>
      </c>
      <c r="BJ104" s="110">
        <f t="shared" si="512"/>
        <v>371</v>
      </c>
      <c r="BK104" s="110">
        <f t="shared" si="512"/>
        <v>12322504.655999998</v>
      </c>
      <c r="BL104" s="110">
        <f t="shared" si="512"/>
        <v>0</v>
      </c>
      <c r="BM104" s="110">
        <f t="shared" si="512"/>
        <v>0</v>
      </c>
      <c r="BN104" s="110">
        <f t="shared" si="512"/>
        <v>631</v>
      </c>
      <c r="BO104" s="110">
        <f t="shared" si="512"/>
        <v>28661863.137600001</v>
      </c>
      <c r="BP104" s="110">
        <f t="shared" si="512"/>
        <v>106</v>
      </c>
      <c r="BQ104" s="110">
        <f t="shared" si="512"/>
        <v>4163670.6720000003</v>
      </c>
      <c r="BR104" s="110">
        <f t="shared" si="512"/>
        <v>181</v>
      </c>
      <c r="BS104" s="110">
        <f t="shared" si="512"/>
        <v>11804363.76</v>
      </c>
      <c r="BT104" s="110">
        <f t="shared" si="512"/>
        <v>544</v>
      </c>
      <c r="BU104" s="110">
        <f t="shared" si="512"/>
        <v>16134048.806399999</v>
      </c>
      <c r="BV104" s="110">
        <f t="shared" si="512"/>
        <v>419</v>
      </c>
      <c r="BW104" s="110">
        <f t="shared" si="512"/>
        <v>29906209.199999999</v>
      </c>
      <c r="BX104" s="110">
        <f t="shared" si="512"/>
        <v>551</v>
      </c>
      <c r="BY104" s="110">
        <f t="shared" si="512"/>
        <v>24602613.168000001</v>
      </c>
      <c r="BZ104" s="110">
        <f t="shared" si="512"/>
        <v>335</v>
      </c>
      <c r="CA104" s="110">
        <f t="shared" ref="CA104:DO104" si="513">SUM(CA105:CA120)</f>
        <v>12530176.511999998</v>
      </c>
      <c r="CB104" s="110">
        <f t="shared" si="513"/>
        <v>0</v>
      </c>
      <c r="CC104" s="110">
        <f t="shared" si="513"/>
        <v>0</v>
      </c>
      <c r="CD104" s="110">
        <f t="shared" si="513"/>
        <v>1012</v>
      </c>
      <c r="CE104" s="110">
        <f t="shared" si="513"/>
        <v>27130274.863999993</v>
      </c>
      <c r="CF104" s="110">
        <f t="shared" si="513"/>
        <v>0</v>
      </c>
      <c r="CG104" s="110">
        <f t="shared" si="513"/>
        <v>0</v>
      </c>
      <c r="CH104" s="110">
        <f t="shared" si="513"/>
        <v>0</v>
      </c>
      <c r="CI104" s="110">
        <f t="shared" si="513"/>
        <v>0</v>
      </c>
      <c r="CJ104" s="110">
        <f t="shared" si="513"/>
        <v>0</v>
      </c>
      <c r="CK104" s="110">
        <f t="shared" si="513"/>
        <v>0</v>
      </c>
      <c r="CL104" s="110">
        <f t="shared" si="513"/>
        <v>54</v>
      </c>
      <c r="CM104" s="110">
        <f t="shared" si="513"/>
        <v>1053337.7119999998</v>
      </c>
      <c r="CN104" s="110">
        <f t="shared" si="513"/>
        <v>166</v>
      </c>
      <c r="CO104" s="110">
        <f t="shared" si="513"/>
        <v>3180480.2399999993</v>
      </c>
      <c r="CP104" s="110">
        <f t="shared" si="513"/>
        <v>938</v>
      </c>
      <c r="CQ104" s="110">
        <f t="shared" si="513"/>
        <v>17713919.439999998</v>
      </c>
      <c r="CR104" s="110">
        <f t="shared" si="513"/>
        <v>182</v>
      </c>
      <c r="CS104" s="110">
        <f t="shared" si="513"/>
        <v>10448169.975599999</v>
      </c>
      <c r="CT104" s="110">
        <f t="shared" si="513"/>
        <v>605</v>
      </c>
      <c r="CU104" s="110">
        <f t="shared" si="513"/>
        <v>29334736.493999992</v>
      </c>
      <c r="CV104" s="110">
        <f t="shared" si="513"/>
        <v>278</v>
      </c>
      <c r="CW104" s="110">
        <f t="shared" si="513"/>
        <v>9426717.2159999982</v>
      </c>
      <c r="CX104" s="110">
        <f t="shared" si="513"/>
        <v>5</v>
      </c>
      <c r="CY104" s="110">
        <f t="shared" si="513"/>
        <v>436272.48</v>
      </c>
      <c r="CZ104" s="110">
        <f t="shared" si="513"/>
        <v>0</v>
      </c>
      <c r="DA104" s="110">
        <f t="shared" si="513"/>
        <v>0</v>
      </c>
      <c r="DB104" s="110">
        <f t="shared" si="513"/>
        <v>0</v>
      </c>
      <c r="DC104" s="113">
        <f t="shared" si="513"/>
        <v>0</v>
      </c>
      <c r="DD104" s="110">
        <f t="shared" si="513"/>
        <v>266</v>
      </c>
      <c r="DE104" s="110">
        <f t="shared" si="513"/>
        <v>16183400.687999999</v>
      </c>
      <c r="DF104" s="114">
        <f t="shared" si="513"/>
        <v>16</v>
      </c>
      <c r="DG104" s="110">
        <f t="shared" si="513"/>
        <v>590929.91999999993</v>
      </c>
      <c r="DH104" s="110">
        <f t="shared" si="513"/>
        <v>356</v>
      </c>
      <c r="DI104" s="110">
        <f t="shared" si="513"/>
        <v>16439451.083999995</v>
      </c>
      <c r="DJ104" s="110">
        <v>80</v>
      </c>
      <c r="DK104" s="110">
        <f t="shared" si="513"/>
        <v>4163390.3760000002</v>
      </c>
      <c r="DL104" s="110">
        <f t="shared" si="513"/>
        <v>147</v>
      </c>
      <c r="DM104" s="110">
        <f t="shared" si="513"/>
        <v>10852728.612</v>
      </c>
      <c r="DN104" s="110">
        <f t="shared" si="513"/>
        <v>17160</v>
      </c>
      <c r="DO104" s="110">
        <f t="shared" si="513"/>
        <v>906540333.53119981</v>
      </c>
    </row>
    <row r="105" spans="1:119" ht="15.75" customHeight="1" x14ac:dyDescent="0.25">
      <c r="A105" s="100"/>
      <c r="B105" s="101">
        <v>79</v>
      </c>
      <c r="C105" s="82" t="s">
        <v>232</v>
      </c>
      <c r="D105" s="83">
        <v>22900</v>
      </c>
      <c r="E105" s="102">
        <v>0.98</v>
      </c>
      <c r="F105" s="102"/>
      <c r="G105" s="85">
        <v>1</v>
      </c>
      <c r="H105" s="86"/>
      <c r="I105" s="86"/>
      <c r="J105" s="83">
        <v>1.4</v>
      </c>
      <c r="K105" s="83">
        <v>1.68</v>
      </c>
      <c r="L105" s="83">
        <v>2.23</v>
      </c>
      <c r="M105" s="87">
        <v>2.57</v>
      </c>
      <c r="N105" s="90">
        <v>7</v>
      </c>
      <c r="O105" s="89">
        <f t="shared" si="296"/>
        <v>241924.75999999998</v>
      </c>
      <c r="P105" s="90">
        <v>10</v>
      </c>
      <c r="Q105" s="90">
        <f t="shared" ref="Q105:Q111" si="514">(P105*$D105*$E105*$G105*$J105*$Q$10)</f>
        <v>345606.80000000005</v>
      </c>
      <c r="R105" s="90"/>
      <c r="S105" s="89">
        <f t="shared" ref="S105:S111" si="515">(R105*$D105*$E105*$G105*$J105*$S$10)</f>
        <v>0</v>
      </c>
      <c r="T105" s="90"/>
      <c r="U105" s="89">
        <f t="shared" ref="U105:U111" si="516">(T105/12*7*$D105*$E105*$G105*$J105*$U$10)+(T105/12*5*$D105*$E105*$G105*$J105*$U$11)</f>
        <v>0</v>
      </c>
      <c r="V105" s="90">
        <v>0</v>
      </c>
      <c r="W105" s="89">
        <f t="shared" ref="W105:W111" si="517">(V105*$D105*$E105*$G105*$J105*$W$10)</f>
        <v>0</v>
      </c>
      <c r="X105" s="90">
        <v>0</v>
      </c>
      <c r="Y105" s="89">
        <f t="shared" ref="Y105:Y111" si="518">(X105*$D105*$E105*$G105*$J105*$Y$10)</f>
        <v>0</v>
      </c>
      <c r="Z105" s="90"/>
      <c r="AA105" s="89">
        <f t="shared" ref="AA105:AA111" si="519">(Z105*$D105*$E105*$G105*$J105*$AA$10)</f>
        <v>0</v>
      </c>
      <c r="AB105" s="90">
        <v>0</v>
      </c>
      <c r="AC105" s="89">
        <f t="shared" ref="AC105:AC111" si="520">(AB105*$D105*$E105*$G105*$J105*$AC$10)</f>
        <v>0</v>
      </c>
      <c r="AD105" s="90"/>
      <c r="AE105" s="89">
        <f t="shared" ref="AE105:AE111" si="521">(AD105*$D105*$E105*$G105*$J105*$AE$10)</f>
        <v>0</v>
      </c>
      <c r="AF105" s="90">
        <v>0</v>
      </c>
      <c r="AG105" s="89">
        <f t="shared" ref="AG105:AG111" si="522">(AF105*$D105*$E105*$G105*$J105*$AG$10)</f>
        <v>0</v>
      </c>
      <c r="AH105" s="92"/>
      <c r="AI105" s="89">
        <f t="shared" ref="AI105:AI111" si="523">(AH105*$D105*$E105*$G105*$J105*$AI$10)</f>
        <v>0</v>
      </c>
      <c r="AJ105" s="90">
        <v>4</v>
      </c>
      <c r="AK105" s="89">
        <f t="shared" ref="AK105:AK111" si="524">(AJ105*$D105*$E105*$G105*$J105*$AK$10)</f>
        <v>138242.72</v>
      </c>
      <c r="AL105" s="104"/>
      <c r="AM105" s="89">
        <f t="shared" ref="AM105:AM111" si="525">(AL105*$D105*$E105*$G105*$K105*$AM$10)</f>
        <v>0</v>
      </c>
      <c r="AN105" s="90">
        <v>1</v>
      </c>
      <c r="AO105" s="95">
        <f t="shared" ref="AO105:AO111" si="526">(AN105*$D105*$E105*$G105*$K105*$AO$10)</f>
        <v>41472.815999999999</v>
      </c>
      <c r="AP105" s="90"/>
      <c r="AQ105" s="89">
        <f t="shared" ref="AQ105:AQ111" si="527">(AP105*$D105*$E105*$G105*$J105*$AQ$10)</f>
        <v>0</v>
      </c>
      <c r="AR105" s="90"/>
      <c r="AS105" s="90">
        <f t="shared" ref="AS105:AS111" si="528">(AR105*$D105*$E105*$G105*$J105*$AS$10)</f>
        <v>0</v>
      </c>
      <c r="AT105" s="90"/>
      <c r="AU105" s="90">
        <f t="shared" ref="AU105:AU111" si="529">(AT105*$D105*$E105*$G105*$J105*$AU$10)</f>
        <v>0</v>
      </c>
      <c r="AV105" s="90">
        <v>0</v>
      </c>
      <c r="AW105" s="89">
        <f t="shared" ref="AW105:AW111" si="530">(AV105*$D105*$E105*$G105*$J105*$AW$10)</f>
        <v>0</v>
      </c>
      <c r="AX105" s="90">
        <v>0</v>
      </c>
      <c r="AY105" s="89">
        <f t="shared" ref="AY105:AY111" si="531">(AX105*$D105*$E105*$G105*$J105*$AY$10)</f>
        <v>0</v>
      </c>
      <c r="AZ105" s="90">
        <v>0</v>
      </c>
      <c r="BA105" s="89">
        <f t="shared" ref="BA105:BA111" si="532">(AZ105*$D105*$E105*$G105*$J105*$BA$10)</f>
        <v>0</v>
      </c>
      <c r="BB105" s="90"/>
      <c r="BC105" s="89">
        <f t="shared" ref="BC105:BC111" si="533">(BB105*$D105*$E105*$G105*$J105*$BC$10)</f>
        <v>0</v>
      </c>
      <c r="BD105" s="90"/>
      <c r="BE105" s="89">
        <f t="shared" ref="BE105:BE111" si="534">(BD105*$D105*$E105*$G105*$J105*$BE$10)</f>
        <v>0</v>
      </c>
      <c r="BF105" s="90">
        <v>5</v>
      </c>
      <c r="BG105" s="89">
        <f t="shared" ref="BG105:BG111" si="535">(BF105*$D105*$E105*$G105*$K105*$BG$10)</f>
        <v>188512.8</v>
      </c>
      <c r="BH105" s="90">
        <v>20</v>
      </c>
      <c r="BI105" s="89">
        <f t="shared" ref="BI105:BI111" si="536">(BH105*$D105*$E105*$G105*$K105*$BI$10)</f>
        <v>754051.2</v>
      </c>
      <c r="BJ105" s="90"/>
      <c r="BK105" s="89">
        <f t="shared" ref="BK105:BK111" si="537">(BJ105*$D105*$E105*$G105*$K105*$BK$10)</f>
        <v>0</v>
      </c>
      <c r="BL105" s="90">
        <v>0</v>
      </c>
      <c r="BM105" s="89">
        <f t="shared" ref="BM105:BM111" si="538">(BL105*$D105*$E105*$G105*$K105*$BM$10)</f>
        <v>0</v>
      </c>
      <c r="BN105" s="90">
        <v>1</v>
      </c>
      <c r="BO105" s="89">
        <f t="shared" ref="BO105:BO111" si="539">(BN105*$D105*$E105*$G105*$K105*$BO$10)</f>
        <v>41472.815999999999</v>
      </c>
      <c r="BP105" s="90"/>
      <c r="BQ105" s="89">
        <f t="shared" ref="BQ105:BQ111" si="540">(BP105*$D105*$E105*$G105*$K105*$BQ$10)</f>
        <v>0</v>
      </c>
      <c r="BR105" s="90"/>
      <c r="BS105" s="89">
        <f t="shared" ref="BS105:BS111" si="541">(BR105*$D105*$E105*$G105*$K105*$BS$10)</f>
        <v>0</v>
      </c>
      <c r="BT105" s="90"/>
      <c r="BU105" s="89">
        <f t="shared" ref="BU105:BU111" si="542">(BT105*$D105*$E105*$G105*$K105*$BU$10)</f>
        <v>0</v>
      </c>
      <c r="BV105" s="90"/>
      <c r="BW105" s="89">
        <f t="shared" ref="BW105:BW111" si="543">(BV105*$D105*$E105*$G105*$K105*$BW$10)</f>
        <v>0</v>
      </c>
      <c r="BX105" s="90"/>
      <c r="BY105" s="89">
        <f t="shared" ref="BY105:BY111" si="544">(BX105*$D105*$E105*$G105*$K105*$BY$10)</f>
        <v>0</v>
      </c>
      <c r="BZ105" s="90"/>
      <c r="CA105" s="97">
        <f t="shared" ref="CA105:CA111" si="545">(BZ105*$D105*$E105*$G105*$K105*$CA$10)</f>
        <v>0</v>
      </c>
      <c r="CB105" s="90">
        <v>0</v>
      </c>
      <c r="CC105" s="89">
        <f t="shared" ref="CC105:CC111" si="546">(CB105*$D105*$E105*$G105*$J105*$CC$10)</f>
        <v>0</v>
      </c>
      <c r="CD105" s="90">
        <v>0</v>
      </c>
      <c r="CE105" s="89">
        <f t="shared" ref="CE105:CE111" si="547">(CD105*$D105*$E105*$G105*$J105*$CE$10)</f>
        <v>0</v>
      </c>
      <c r="CF105" s="90">
        <v>0</v>
      </c>
      <c r="CG105" s="89">
        <f t="shared" ref="CG105:CG111" si="548">(CF105*$D105*$E105*$G105*$J105*$CG$10)</f>
        <v>0</v>
      </c>
      <c r="CH105" s="90"/>
      <c r="CI105" s="90">
        <f t="shared" ref="CI105:CI111" si="549">(CH105*$D105*$E105*$G105*$J105*$CI$10)</f>
        <v>0</v>
      </c>
      <c r="CJ105" s="90"/>
      <c r="CK105" s="89">
        <f t="shared" ref="CK105:CK111" si="550">(CJ105*$D105*$E105*$G105*$K105*$CK$10)</f>
        <v>0</v>
      </c>
      <c r="CL105" s="90">
        <v>0</v>
      </c>
      <c r="CM105" s="89">
        <f t="shared" ref="CM105:CM111" si="551">(CL105*$D105*$E105*$G105*$J105*$CM$10)</f>
        <v>0</v>
      </c>
      <c r="CN105" s="90"/>
      <c r="CO105" s="89">
        <f>(CN105*$D105*$E105*$G105*$J105*$CO$10)</f>
        <v>0</v>
      </c>
      <c r="CP105" s="90"/>
      <c r="CQ105" s="89">
        <f t="shared" ref="CQ105:CQ111" si="552">(CP105*$D105*$E105*$G105*$J105*$CQ$10)</f>
        <v>0</v>
      </c>
      <c r="CR105" s="90"/>
      <c r="CS105" s="89">
        <f t="shared" ref="CS105:CS111" si="553">(CR105*$D105*$E105*$G105*$J105*$CS$10)</f>
        <v>0</v>
      </c>
      <c r="CT105" s="90"/>
      <c r="CU105" s="89">
        <f t="shared" ref="CU105:CU111" si="554">(CT105*$D105*$E105*$G105*$J105*$CU$10)</f>
        <v>0</v>
      </c>
      <c r="CV105" s="90"/>
      <c r="CW105" s="89">
        <f t="shared" ref="CW105:CW111" si="555">(CV105*$D105*$E105*$G105*$K105*$CW$10)</f>
        <v>0</v>
      </c>
      <c r="CX105" s="104"/>
      <c r="CY105" s="89">
        <f t="shared" ref="CY105:CY111" si="556">(CX105*$D105*$E105*$G105*$K105*$CY$10)</f>
        <v>0</v>
      </c>
      <c r="CZ105" s="90"/>
      <c r="DA105" s="89">
        <f t="shared" ref="DA105:DA111" si="557">(CZ105*$D105*$E105*$G105*$J105*$DA$10)</f>
        <v>0</v>
      </c>
      <c r="DB105" s="90">
        <v>0</v>
      </c>
      <c r="DC105" s="95">
        <f t="shared" ref="DC105:DC111" si="558">(DB105*$D105*$E105*$G105*$K105*$DC$10)</f>
        <v>0</v>
      </c>
      <c r="DD105" s="90">
        <v>1</v>
      </c>
      <c r="DE105" s="89">
        <f t="shared" ref="DE105:DE111" si="559">(DD105*$D105*$E105*$G105*$K105*$DE$10)</f>
        <v>37702.559999999998</v>
      </c>
      <c r="DF105" s="105"/>
      <c r="DG105" s="89">
        <f t="shared" ref="DG105:DG111" si="560">(DF105*$D105*$E105*$G105*$K105*$DG$10)</f>
        <v>0</v>
      </c>
      <c r="DH105" s="90"/>
      <c r="DI105" s="89">
        <f t="shared" ref="DI105:DI111" si="561">(DH105*$D105*$E105*$G105*$K105*$DI$10)</f>
        <v>0</v>
      </c>
      <c r="DJ105" s="90"/>
      <c r="DK105" s="89">
        <f t="shared" ref="DK105:DK111" si="562">(DJ105*$D105*$E105*$G105*$L105*$DK$10)</f>
        <v>0</v>
      </c>
      <c r="DL105" s="90"/>
      <c r="DM105" s="97">
        <f t="shared" ref="DM105:DM111" si="563">(DL105*$D105*$E105*$G105*$M105*$DM$10)</f>
        <v>0</v>
      </c>
      <c r="DN105" s="99">
        <f t="shared" ref="DN105:DO120" si="564">SUM(N105,P105,R105,T105,V105,X105,Z105,AB105,AD105,AF105,AH105,AJ105,AL105,AP105,AR105,CF105,AT105,AV105,AX105,AZ105,BB105,CJ105,BD105,BF105,BH105,BL105,AN105,BN105,BP105,BR105,BT105,BV105,BX105,BZ105,CB105,CD105,CH105,CL105,CN105,CP105,CR105,CT105,CV105,CX105,BJ105,CZ105,DB105,DD105,DF105,DH105,DJ105,DL105)</f>
        <v>49</v>
      </c>
      <c r="DO105" s="97">
        <f t="shared" si="564"/>
        <v>1788986.4720000003</v>
      </c>
    </row>
    <row r="106" spans="1:119" ht="15.75" customHeight="1" x14ac:dyDescent="0.25">
      <c r="A106" s="100"/>
      <c r="B106" s="101">
        <v>80</v>
      </c>
      <c r="C106" s="82" t="s">
        <v>233</v>
      </c>
      <c r="D106" s="83">
        <v>22900</v>
      </c>
      <c r="E106" s="102">
        <v>1.55</v>
      </c>
      <c r="F106" s="102"/>
      <c r="G106" s="85">
        <v>1</v>
      </c>
      <c r="H106" s="86"/>
      <c r="I106" s="86"/>
      <c r="J106" s="83">
        <v>1.4</v>
      </c>
      <c r="K106" s="83">
        <v>1.68</v>
      </c>
      <c r="L106" s="83">
        <v>2.23</v>
      </c>
      <c r="M106" s="87">
        <v>2.57</v>
      </c>
      <c r="N106" s="90">
        <v>1</v>
      </c>
      <c r="O106" s="89">
        <f t="shared" si="296"/>
        <v>54662.3</v>
      </c>
      <c r="P106" s="90">
        <v>0</v>
      </c>
      <c r="Q106" s="90">
        <f t="shared" si="514"/>
        <v>0</v>
      </c>
      <c r="R106" s="90">
        <v>28</v>
      </c>
      <c r="S106" s="89">
        <f t="shared" si="515"/>
        <v>1530544.4000000001</v>
      </c>
      <c r="T106" s="90"/>
      <c r="U106" s="89">
        <f t="shared" si="516"/>
        <v>0</v>
      </c>
      <c r="V106" s="90"/>
      <c r="W106" s="89">
        <f t="shared" si="517"/>
        <v>0</v>
      </c>
      <c r="X106" s="90"/>
      <c r="Y106" s="89">
        <f t="shared" si="518"/>
        <v>0</v>
      </c>
      <c r="Z106" s="90"/>
      <c r="AA106" s="89">
        <f t="shared" si="519"/>
        <v>0</v>
      </c>
      <c r="AB106" s="90"/>
      <c r="AC106" s="89">
        <f t="shared" si="520"/>
        <v>0</v>
      </c>
      <c r="AD106" s="90"/>
      <c r="AE106" s="89">
        <f t="shared" si="521"/>
        <v>0</v>
      </c>
      <c r="AF106" s="90"/>
      <c r="AG106" s="89">
        <f t="shared" si="522"/>
        <v>0</v>
      </c>
      <c r="AH106" s="92"/>
      <c r="AI106" s="89">
        <f t="shared" si="523"/>
        <v>0</v>
      </c>
      <c r="AJ106" s="90">
        <v>1</v>
      </c>
      <c r="AK106" s="89">
        <f t="shared" si="524"/>
        <v>54662.3</v>
      </c>
      <c r="AL106" s="104"/>
      <c r="AM106" s="89">
        <f t="shared" si="525"/>
        <v>0</v>
      </c>
      <c r="AN106" s="90"/>
      <c r="AO106" s="95">
        <f t="shared" si="526"/>
        <v>0</v>
      </c>
      <c r="AP106" s="90"/>
      <c r="AQ106" s="89">
        <f t="shared" si="527"/>
        <v>0</v>
      </c>
      <c r="AR106" s="90"/>
      <c r="AS106" s="90">
        <f t="shared" si="528"/>
        <v>0</v>
      </c>
      <c r="AT106" s="90"/>
      <c r="AU106" s="90">
        <f t="shared" si="529"/>
        <v>0</v>
      </c>
      <c r="AV106" s="90"/>
      <c r="AW106" s="89">
        <f t="shared" si="530"/>
        <v>0</v>
      </c>
      <c r="AX106" s="90"/>
      <c r="AY106" s="89">
        <f t="shared" si="531"/>
        <v>0</v>
      </c>
      <c r="AZ106" s="90"/>
      <c r="BA106" s="89">
        <f t="shared" si="532"/>
        <v>0</v>
      </c>
      <c r="BB106" s="90"/>
      <c r="BC106" s="89">
        <f t="shared" si="533"/>
        <v>0</v>
      </c>
      <c r="BD106" s="90"/>
      <c r="BE106" s="89">
        <f t="shared" si="534"/>
        <v>0</v>
      </c>
      <c r="BF106" s="90">
        <v>7</v>
      </c>
      <c r="BG106" s="89">
        <f t="shared" si="535"/>
        <v>417421.2</v>
      </c>
      <c r="BH106" s="90"/>
      <c r="BI106" s="89">
        <f t="shared" si="536"/>
        <v>0</v>
      </c>
      <c r="BJ106" s="90"/>
      <c r="BK106" s="89">
        <f t="shared" si="537"/>
        <v>0</v>
      </c>
      <c r="BL106" s="90"/>
      <c r="BM106" s="89">
        <f t="shared" si="538"/>
        <v>0</v>
      </c>
      <c r="BN106" s="90"/>
      <c r="BO106" s="89">
        <f t="shared" si="539"/>
        <v>0</v>
      </c>
      <c r="BP106" s="90"/>
      <c r="BQ106" s="89">
        <f t="shared" si="540"/>
        <v>0</v>
      </c>
      <c r="BR106" s="90">
        <v>1</v>
      </c>
      <c r="BS106" s="89">
        <f t="shared" si="541"/>
        <v>74539.5</v>
      </c>
      <c r="BT106" s="90"/>
      <c r="BU106" s="89">
        <f t="shared" si="542"/>
        <v>0</v>
      </c>
      <c r="BV106" s="90"/>
      <c r="BW106" s="89">
        <f t="shared" si="543"/>
        <v>0</v>
      </c>
      <c r="BX106" s="90"/>
      <c r="BY106" s="89">
        <f t="shared" si="544"/>
        <v>0</v>
      </c>
      <c r="BZ106" s="90"/>
      <c r="CA106" s="97">
        <f t="shared" si="545"/>
        <v>0</v>
      </c>
      <c r="CB106" s="90"/>
      <c r="CC106" s="89">
        <f t="shared" si="546"/>
        <v>0</v>
      </c>
      <c r="CD106" s="90"/>
      <c r="CE106" s="89">
        <f t="shared" si="547"/>
        <v>0</v>
      </c>
      <c r="CF106" s="90"/>
      <c r="CG106" s="89">
        <f t="shared" si="548"/>
        <v>0</v>
      </c>
      <c r="CH106" s="90"/>
      <c r="CI106" s="90">
        <f t="shared" si="549"/>
        <v>0</v>
      </c>
      <c r="CJ106" s="90"/>
      <c r="CK106" s="89">
        <f t="shared" si="550"/>
        <v>0</v>
      </c>
      <c r="CL106" s="90"/>
      <c r="CM106" s="89">
        <f t="shared" si="551"/>
        <v>0</v>
      </c>
      <c r="CN106" s="90"/>
      <c r="CO106" s="89">
        <f>(CN106*$D106*$E106*$G106*$J106*$CO$10)</f>
        <v>0</v>
      </c>
      <c r="CP106" s="90"/>
      <c r="CQ106" s="89">
        <f t="shared" si="552"/>
        <v>0</v>
      </c>
      <c r="CR106" s="90"/>
      <c r="CS106" s="89">
        <f t="shared" si="553"/>
        <v>0</v>
      </c>
      <c r="CT106" s="90"/>
      <c r="CU106" s="89">
        <f t="shared" si="554"/>
        <v>0</v>
      </c>
      <c r="CV106" s="90"/>
      <c r="CW106" s="89">
        <f t="shared" si="555"/>
        <v>0</v>
      </c>
      <c r="CX106" s="104"/>
      <c r="CY106" s="89">
        <f t="shared" si="556"/>
        <v>0</v>
      </c>
      <c r="CZ106" s="90"/>
      <c r="DA106" s="89">
        <f t="shared" si="557"/>
        <v>0</v>
      </c>
      <c r="DB106" s="90"/>
      <c r="DC106" s="95">
        <f t="shared" si="558"/>
        <v>0</v>
      </c>
      <c r="DD106" s="90"/>
      <c r="DE106" s="89">
        <f t="shared" si="559"/>
        <v>0</v>
      </c>
      <c r="DF106" s="105"/>
      <c r="DG106" s="89">
        <f t="shared" si="560"/>
        <v>0</v>
      </c>
      <c r="DH106" s="90"/>
      <c r="DI106" s="89">
        <f t="shared" si="561"/>
        <v>0</v>
      </c>
      <c r="DJ106" s="90"/>
      <c r="DK106" s="89">
        <f t="shared" si="562"/>
        <v>0</v>
      </c>
      <c r="DL106" s="90"/>
      <c r="DM106" s="97">
        <f t="shared" si="563"/>
        <v>0</v>
      </c>
      <c r="DN106" s="99">
        <f t="shared" si="564"/>
        <v>38</v>
      </c>
      <c r="DO106" s="97">
        <f t="shared" si="564"/>
        <v>2131829.7000000002</v>
      </c>
    </row>
    <row r="107" spans="1:119" ht="15.75" customHeight="1" x14ac:dyDescent="0.25">
      <c r="A107" s="100"/>
      <c r="B107" s="101">
        <v>81</v>
      </c>
      <c r="C107" s="82" t="s">
        <v>234</v>
      </c>
      <c r="D107" s="83">
        <v>22900</v>
      </c>
      <c r="E107" s="102">
        <v>0.84</v>
      </c>
      <c r="F107" s="102"/>
      <c r="G107" s="85">
        <v>1</v>
      </c>
      <c r="H107" s="86"/>
      <c r="I107" s="86"/>
      <c r="J107" s="83">
        <v>1.4</v>
      </c>
      <c r="K107" s="83">
        <v>1.68</v>
      </c>
      <c r="L107" s="83">
        <v>2.23</v>
      </c>
      <c r="M107" s="87">
        <v>2.57</v>
      </c>
      <c r="N107" s="90">
        <v>35</v>
      </c>
      <c r="O107" s="89">
        <f t="shared" si="296"/>
        <v>1036820.3999999999</v>
      </c>
      <c r="P107" s="90">
        <v>10</v>
      </c>
      <c r="Q107" s="90">
        <f t="shared" si="514"/>
        <v>296234.40000000002</v>
      </c>
      <c r="R107" s="90">
        <v>35</v>
      </c>
      <c r="S107" s="89">
        <f t="shared" si="515"/>
        <v>1036820.3999999999</v>
      </c>
      <c r="T107" s="90"/>
      <c r="U107" s="89">
        <f t="shared" si="516"/>
        <v>0</v>
      </c>
      <c r="V107" s="90">
        <v>0</v>
      </c>
      <c r="W107" s="89">
        <f t="shared" si="517"/>
        <v>0</v>
      </c>
      <c r="X107" s="90">
        <v>0</v>
      </c>
      <c r="Y107" s="89">
        <f t="shared" si="518"/>
        <v>0</v>
      </c>
      <c r="Z107" s="90"/>
      <c r="AA107" s="89">
        <f t="shared" si="519"/>
        <v>0</v>
      </c>
      <c r="AB107" s="90">
        <v>0</v>
      </c>
      <c r="AC107" s="89">
        <f t="shared" si="520"/>
        <v>0</v>
      </c>
      <c r="AD107" s="90">
        <v>5</v>
      </c>
      <c r="AE107" s="89">
        <f t="shared" si="521"/>
        <v>148117.20000000001</v>
      </c>
      <c r="AF107" s="90">
        <v>0</v>
      </c>
      <c r="AG107" s="89">
        <f t="shared" si="522"/>
        <v>0</v>
      </c>
      <c r="AH107" s="92"/>
      <c r="AI107" s="89">
        <f t="shared" si="523"/>
        <v>0</v>
      </c>
      <c r="AJ107" s="90">
        <v>4</v>
      </c>
      <c r="AK107" s="89">
        <f t="shared" si="524"/>
        <v>118493.75999999999</v>
      </c>
      <c r="AL107" s="104"/>
      <c r="AM107" s="89">
        <f t="shared" si="525"/>
        <v>0</v>
      </c>
      <c r="AN107" s="90">
        <v>4</v>
      </c>
      <c r="AO107" s="95">
        <f t="shared" si="526"/>
        <v>142192.51200000002</v>
      </c>
      <c r="AP107" s="90"/>
      <c r="AQ107" s="89">
        <f t="shared" si="527"/>
        <v>0</v>
      </c>
      <c r="AR107" s="90">
        <v>3</v>
      </c>
      <c r="AS107" s="90">
        <f t="shared" si="528"/>
        <v>72712.08</v>
      </c>
      <c r="AT107" s="90"/>
      <c r="AU107" s="90">
        <f t="shared" si="529"/>
        <v>0</v>
      </c>
      <c r="AV107" s="90">
        <v>0</v>
      </c>
      <c r="AW107" s="89">
        <f t="shared" si="530"/>
        <v>0</v>
      </c>
      <c r="AX107" s="90">
        <v>0</v>
      </c>
      <c r="AY107" s="89">
        <f t="shared" si="531"/>
        <v>0</v>
      </c>
      <c r="AZ107" s="90">
        <v>0</v>
      </c>
      <c r="BA107" s="89">
        <f t="shared" si="532"/>
        <v>0</v>
      </c>
      <c r="BB107" s="90"/>
      <c r="BC107" s="89">
        <f t="shared" si="533"/>
        <v>0</v>
      </c>
      <c r="BD107" s="90"/>
      <c r="BE107" s="89">
        <f t="shared" si="534"/>
        <v>0</v>
      </c>
      <c r="BF107" s="90">
        <v>15</v>
      </c>
      <c r="BG107" s="89">
        <f t="shared" si="535"/>
        <v>484747.19999999995</v>
      </c>
      <c r="BH107" s="90">
        <v>2</v>
      </c>
      <c r="BI107" s="89">
        <f t="shared" si="536"/>
        <v>64632.959999999999</v>
      </c>
      <c r="BJ107" s="90"/>
      <c r="BK107" s="89">
        <f t="shared" si="537"/>
        <v>0</v>
      </c>
      <c r="BL107" s="90">
        <v>0</v>
      </c>
      <c r="BM107" s="89">
        <f t="shared" si="538"/>
        <v>0</v>
      </c>
      <c r="BN107" s="90">
        <v>8</v>
      </c>
      <c r="BO107" s="89">
        <f t="shared" si="539"/>
        <v>284385.02400000003</v>
      </c>
      <c r="BP107" s="90">
        <v>4</v>
      </c>
      <c r="BQ107" s="89">
        <f t="shared" si="540"/>
        <v>129265.92</v>
      </c>
      <c r="BR107" s="90">
        <v>9</v>
      </c>
      <c r="BS107" s="89">
        <f t="shared" si="541"/>
        <v>363560.4</v>
      </c>
      <c r="BT107" s="90">
        <v>1</v>
      </c>
      <c r="BU107" s="89">
        <f t="shared" si="542"/>
        <v>29084.831999999999</v>
      </c>
      <c r="BV107" s="90">
        <v>3</v>
      </c>
      <c r="BW107" s="89">
        <f t="shared" si="543"/>
        <v>121186.8</v>
      </c>
      <c r="BX107" s="90">
        <v>11</v>
      </c>
      <c r="BY107" s="89">
        <f t="shared" si="544"/>
        <v>355481.27999999997</v>
      </c>
      <c r="BZ107" s="90">
        <v>11</v>
      </c>
      <c r="CA107" s="97">
        <f t="shared" si="545"/>
        <v>355481.27999999997</v>
      </c>
      <c r="CB107" s="90">
        <v>0</v>
      </c>
      <c r="CC107" s="89">
        <f t="shared" si="546"/>
        <v>0</v>
      </c>
      <c r="CD107" s="90"/>
      <c r="CE107" s="89">
        <f t="shared" si="547"/>
        <v>0</v>
      </c>
      <c r="CF107" s="90">
        <v>0</v>
      </c>
      <c r="CG107" s="89">
        <f t="shared" si="548"/>
        <v>0</v>
      </c>
      <c r="CH107" s="90"/>
      <c r="CI107" s="90">
        <f t="shared" si="549"/>
        <v>0</v>
      </c>
      <c r="CJ107" s="90"/>
      <c r="CK107" s="89">
        <f t="shared" si="550"/>
        <v>0</v>
      </c>
      <c r="CL107" s="90">
        <v>2</v>
      </c>
      <c r="CM107" s="89">
        <f t="shared" si="551"/>
        <v>37702.559999999998</v>
      </c>
      <c r="CN107" s="90"/>
      <c r="CO107" s="89">
        <f>(CN107*$D107*$E107*$G107*$J107*$CO$10)</f>
        <v>0</v>
      </c>
      <c r="CP107" s="90"/>
      <c r="CQ107" s="89">
        <f t="shared" si="552"/>
        <v>0</v>
      </c>
      <c r="CR107" s="90"/>
      <c r="CS107" s="89">
        <f t="shared" si="553"/>
        <v>0</v>
      </c>
      <c r="CT107" s="90">
        <v>3</v>
      </c>
      <c r="CU107" s="89">
        <f t="shared" si="554"/>
        <v>91294.055999999982</v>
      </c>
      <c r="CV107" s="90">
        <v>36</v>
      </c>
      <c r="CW107" s="89">
        <f t="shared" si="555"/>
        <v>1163393.28</v>
      </c>
      <c r="CX107" s="104"/>
      <c r="CY107" s="89">
        <f t="shared" si="556"/>
        <v>0</v>
      </c>
      <c r="CZ107" s="90"/>
      <c r="DA107" s="89">
        <f t="shared" si="557"/>
        <v>0</v>
      </c>
      <c r="DB107" s="90">
        <v>0</v>
      </c>
      <c r="DC107" s="95">
        <f t="shared" si="558"/>
        <v>0</v>
      </c>
      <c r="DD107" s="90">
        <v>1</v>
      </c>
      <c r="DE107" s="89">
        <f t="shared" si="559"/>
        <v>32316.48</v>
      </c>
      <c r="DF107" s="105"/>
      <c r="DG107" s="89">
        <f t="shared" si="560"/>
        <v>0</v>
      </c>
      <c r="DH107" s="90"/>
      <c r="DI107" s="89">
        <f t="shared" si="561"/>
        <v>0</v>
      </c>
      <c r="DJ107" s="90"/>
      <c r="DK107" s="89">
        <f t="shared" si="562"/>
        <v>0</v>
      </c>
      <c r="DL107" s="90"/>
      <c r="DM107" s="97">
        <f t="shared" si="563"/>
        <v>0</v>
      </c>
      <c r="DN107" s="99">
        <f t="shared" si="564"/>
        <v>202</v>
      </c>
      <c r="DO107" s="97">
        <f t="shared" si="564"/>
        <v>6363922.824</v>
      </c>
    </row>
    <row r="108" spans="1:119" ht="30" customHeight="1" x14ac:dyDescent="0.25">
      <c r="A108" s="100"/>
      <c r="B108" s="101">
        <v>82</v>
      </c>
      <c r="C108" s="82" t="s">
        <v>235</v>
      </c>
      <c r="D108" s="83">
        <v>22900</v>
      </c>
      <c r="E108" s="102">
        <v>1.33</v>
      </c>
      <c r="F108" s="102"/>
      <c r="G108" s="85">
        <v>1</v>
      </c>
      <c r="H108" s="86"/>
      <c r="I108" s="86"/>
      <c r="J108" s="83">
        <v>1.4</v>
      </c>
      <c r="K108" s="83">
        <v>1.68</v>
      </c>
      <c r="L108" s="83">
        <v>2.23</v>
      </c>
      <c r="M108" s="87">
        <v>2.57</v>
      </c>
      <c r="N108" s="90">
        <v>221</v>
      </c>
      <c r="O108" s="89">
        <f>(N108*$D108*$E108*$G108*$J108*$O$10)</f>
        <v>10365735.379999999</v>
      </c>
      <c r="P108" s="90">
        <v>10</v>
      </c>
      <c r="Q108" s="90">
        <f t="shared" si="514"/>
        <v>469037.80000000005</v>
      </c>
      <c r="R108" s="90">
        <v>4</v>
      </c>
      <c r="S108" s="89">
        <f t="shared" si="515"/>
        <v>187615.12</v>
      </c>
      <c r="T108" s="90"/>
      <c r="U108" s="89">
        <f t="shared" si="516"/>
        <v>0</v>
      </c>
      <c r="V108" s="90"/>
      <c r="W108" s="89">
        <f t="shared" si="517"/>
        <v>0</v>
      </c>
      <c r="X108" s="90"/>
      <c r="Y108" s="89">
        <f t="shared" si="518"/>
        <v>0</v>
      </c>
      <c r="Z108" s="90"/>
      <c r="AA108" s="89">
        <f t="shared" si="519"/>
        <v>0</v>
      </c>
      <c r="AB108" s="90"/>
      <c r="AC108" s="89">
        <f t="shared" si="520"/>
        <v>0</v>
      </c>
      <c r="AD108" s="90">
        <v>10</v>
      </c>
      <c r="AE108" s="89">
        <f t="shared" si="521"/>
        <v>469037.80000000005</v>
      </c>
      <c r="AF108" s="90"/>
      <c r="AG108" s="89">
        <f t="shared" si="522"/>
        <v>0</v>
      </c>
      <c r="AH108" s="92"/>
      <c r="AI108" s="89">
        <f t="shared" si="523"/>
        <v>0</v>
      </c>
      <c r="AJ108" s="90"/>
      <c r="AK108" s="89">
        <f t="shared" si="524"/>
        <v>0</v>
      </c>
      <c r="AL108" s="104"/>
      <c r="AM108" s="89">
        <f t="shared" si="525"/>
        <v>0</v>
      </c>
      <c r="AN108" s="90"/>
      <c r="AO108" s="95">
        <f t="shared" si="526"/>
        <v>0</v>
      </c>
      <c r="AP108" s="90"/>
      <c r="AQ108" s="89">
        <f t="shared" si="527"/>
        <v>0</v>
      </c>
      <c r="AR108" s="90"/>
      <c r="AS108" s="90">
        <f t="shared" si="528"/>
        <v>0</v>
      </c>
      <c r="AT108" s="90"/>
      <c r="AU108" s="90">
        <f t="shared" si="529"/>
        <v>0</v>
      </c>
      <c r="AV108" s="90"/>
      <c r="AW108" s="89">
        <f t="shared" si="530"/>
        <v>0</v>
      </c>
      <c r="AX108" s="90"/>
      <c r="AY108" s="89">
        <f t="shared" si="531"/>
        <v>0</v>
      </c>
      <c r="AZ108" s="90"/>
      <c r="BA108" s="89">
        <f t="shared" si="532"/>
        <v>0</v>
      </c>
      <c r="BB108" s="90">
        <v>3</v>
      </c>
      <c r="BC108" s="89">
        <f t="shared" si="533"/>
        <v>140711.34</v>
      </c>
      <c r="BD108" s="90"/>
      <c r="BE108" s="89">
        <f t="shared" si="534"/>
        <v>0</v>
      </c>
      <c r="BF108" s="90">
        <v>12</v>
      </c>
      <c r="BG108" s="89">
        <f t="shared" si="535"/>
        <v>614013.12</v>
      </c>
      <c r="BH108" s="90">
        <v>10</v>
      </c>
      <c r="BI108" s="89">
        <f t="shared" si="536"/>
        <v>511677.6</v>
      </c>
      <c r="BJ108" s="90"/>
      <c r="BK108" s="89">
        <f t="shared" si="537"/>
        <v>0</v>
      </c>
      <c r="BL108" s="90"/>
      <c r="BM108" s="89">
        <f t="shared" si="538"/>
        <v>0</v>
      </c>
      <c r="BN108" s="90">
        <v>3</v>
      </c>
      <c r="BO108" s="89">
        <f t="shared" si="539"/>
        <v>168853.60800000001</v>
      </c>
      <c r="BP108" s="90"/>
      <c r="BQ108" s="89">
        <f t="shared" si="540"/>
        <v>0</v>
      </c>
      <c r="BR108" s="90"/>
      <c r="BS108" s="89">
        <f t="shared" si="541"/>
        <v>0</v>
      </c>
      <c r="BT108" s="90">
        <v>1</v>
      </c>
      <c r="BU108" s="89">
        <f t="shared" si="542"/>
        <v>46050.983999999997</v>
      </c>
      <c r="BV108" s="90"/>
      <c r="BW108" s="89">
        <f t="shared" si="543"/>
        <v>0</v>
      </c>
      <c r="BX108" s="90">
        <v>4</v>
      </c>
      <c r="BY108" s="89">
        <f t="shared" si="544"/>
        <v>204671.03999999998</v>
      </c>
      <c r="BZ108" s="90">
        <v>3</v>
      </c>
      <c r="CA108" s="97">
        <f t="shared" si="545"/>
        <v>153503.28</v>
      </c>
      <c r="CB108" s="90"/>
      <c r="CC108" s="89">
        <f t="shared" si="546"/>
        <v>0</v>
      </c>
      <c r="CD108" s="90"/>
      <c r="CE108" s="89">
        <f t="shared" si="547"/>
        <v>0</v>
      </c>
      <c r="CF108" s="90"/>
      <c r="CG108" s="89">
        <f t="shared" si="548"/>
        <v>0</v>
      </c>
      <c r="CH108" s="90"/>
      <c r="CI108" s="90">
        <f t="shared" si="549"/>
        <v>0</v>
      </c>
      <c r="CJ108" s="90"/>
      <c r="CK108" s="89">
        <f t="shared" si="550"/>
        <v>0</v>
      </c>
      <c r="CL108" s="90"/>
      <c r="CM108" s="89">
        <f t="shared" si="551"/>
        <v>0</v>
      </c>
      <c r="CN108" s="90"/>
      <c r="CO108" s="89"/>
      <c r="CP108" s="90"/>
      <c r="CQ108" s="89">
        <f t="shared" si="552"/>
        <v>0</v>
      </c>
      <c r="CR108" s="90">
        <v>1</v>
      </c>
      <c r="CS108" s="89">
        <f t="shared" si="553"/>
        <v>48182.973999999987</v>
      </c>
      <c r="CT108" s="90">
        <v>1</v>
      </c>
      <c r="CU108" s="89">
        <f t="shared" si="554"/>
        <v>48182.973999999987</v>
      </c>
      <c r="CV108" s="90">
        <v>7</v>
      </c>
      <c r="CW108" s="89">
        <f t="shared" si="555"/>
        <v>358174.32</v>
      </c>
      <c r="CX108" s="104"/>
      <c r="CY108" s="89">
        <f t="shared" si="556"/>
        <v>0</v>
      </c>
      <c r="CZ108" s="90"/>
      <c r="DA108" s="89">
        <f t="shared" si="557"/>
        <v>0</v>
      </c>
      <c r="DB108" s="90"/>
      <c r="DC108" s="95">
        <f t="shared" si="558"/>
        <v>0</v>
      </c>
      <c r="DD108" s="90"/>
      <c r="DE108" s="89">
        <f t="shared" si="559"/>
        <v>0</v>
      </c>
      <c r="DF108" s="105"/>
      <c r="DG108" s="89">
        <f t="shared" si="560"/>
        <v>0</v>
      </c>
      <c r="DH108" s="90">
        <v>4</v>
      </c>
      <c r="DI108" s="89">
        <f t="shared" si="561"/>
        <v>231278.27519999995</v>
      </c>
      <c r="DJ108" s="90"/>
      <c r="DK108" s="89">
        <f t="shared" si="562"/>
        <v>0</v>
      </c>
      <c r="DL108" s="90">
        <v>5</v>
      </c>
      <c r="DM108" s="97">
        <f t="shared" si="563"/>
        <v>469646.93999999994</v>
      </c>
      <c r="DN108" s="99">
        <f t="shared" si="564"/>
        <v>299</v>
      </c>
      <c r="DO108" s="97">
        <f t="shared" si="564"/>
        <v>14486372.555199996</v>
      </c>
    </row>
    <row r="109" spans="1:119" ht="18.75" x14ac:dyDescent="0.25">
      <c r="A109" s="100"/>
      <c r="B109" s="101">
        <v>83</v>
      </c>
      <c r="C109" s="82" t="s">
        <v>236</v>
      </c>
      <c r="D109" s="83">
        <v>22900</v>
      </c>
      <c r="E109" s="102">
        <v>0.96</v>
      </c>
      <c r="F109" s="102"/>
      <c r="G109" s="147">
        <v>0.95</v>
      </c>
      <c r="H109" s="148"/>
      <c r="I109" s="148"/>
      <c r="J109" s="83">
        <v>1.4</v>
      </c>
      <c r="K109" s="83">
        <v>1.68</v>
      </c>
      <c r="L109" s="83">
        <v>2.23</v>
      </c>
      <c r="M109" s="87">
        <v>2.57</v>
      </c>
      <c r="N109" s="90">
        <v>31</v>
      </c>
      <c r="O109" s="89">
        <f t="shared" si="296"/>
        <v>997040.35199999984</v>
      </c>
      <c r="P109" s="90">
        <v>150</v>
      </c>
      <c r="Q109" s="90">
        <f t="shared" si="514"/>
        <v>4824388.8000000007</v>
      </c>
      <c r="R109" s="90">
        <v>15</v>
      </c>
      <c r="S109" s="89">
        <f t="shared" si="515"/>
        <v>482438.88</v>
      </c>
      <c r="T109" s="90"/>
      <c r="U109" s="89">
        <f t="shared" si="516"/>
        <v>0</v>
      </c>
      <c r="V109" s="90">
        <v>0</v>
      </c>
      <c r="W109" s="89">
        <f t="shared" si="517"/>
        <v>0</v>
      </c>
      <c r="X109" s="90">
        <v>0</v>
      </c>
      <c r="Y109" s="89">
        <f t="shared" si="518"/>
        <v>0</v>
      </c>
      <c r="Z109" s="90"/>
      <c r="AA109" s="89">
        <f t="shared" si="519"/>
        <v>0</v>
      </c>
      <c r="AB109" s="90">
        <v>0</v>
      </c>
      <c r="AC109" s="89">
        <f t="shared" si="520"/>
        <v>0</v>
      </c>
      <c r="AD109" s="90">
        <v>80</v>
      </c>
      <c r="AE109" s="89">
        <f t="shared" si="521"/>
        <v>2573007.36</v>
      </c>
      <c r="AF109" s="90">
        <v>0</v>
      </c>
      <c r="AG109" s="89">
        <f t="shared" si="522"/>
        <v>0</v>
      </c>
      <c r="AH109" s="92"/>
      <c r="AI109" s="89">
        <f t="shared" si="523"/>
        <v>0</v>
      </c>
      <c r="AJ109" s="90">
        <v>1</v>
      </c>
      <c r="AK109" s="89">
        <f t="shared" si="524"/>
        <v>32162.592000000001</v>
      </c>
      <c r="AL109" s="104"/>
      <c r="AM109" s="89">
        <f t="shared" si="525"/>
        <v>0</v>
      </c>
      <c r="AN109" s="90">
        <v>4</v>
      </c>
      <c r="AO109" s="95">
        <f t="shared" si="526"/>
        <v>154380.44160000002</v>
      </c>
      <c r="AP109" s="90"/>
      <c r="AQ109" s="89">
        <f t="shared" si="527"/>
        <v>0</v>
      </c>
      <c r="AR109" s="90">
        <v>1</v>
      </c>
      <c r="AS109" s="90">
        <f t="shared" si="528"/>
        <v>26314.847999999998</v>
      </c>
      <c r="AT109" s="90"/>
      <c r="AU109" s="90">
        <f t="shared" si="529"/>
        <v>0</v>
      </c>
      <c r="AV109" s="90">
        <v>0</v>
      </c>
      <c r="AW109" s="89">
        <f t="shared" si="530"/>
        <v>0</v>
      </c>
      <c r="AX109" s="90">
        <v>0</v>
      </c>
      <c r="AY109" s="89">
        <f t="shared" si="531"/>
        <v>0</v>
      </c>
      <c r="AZ109" s="90">
        <v>0</v>
      </c>
      <c r="BA109" s="89">
        <f t="shared" si="532"/>
        <v>0</v>
      </c>
      <c r="BB109" s="90">
        <v>19</v>
      </c>
      <c r="BC109" s="89">
        <f t="shared" si="533"/>
        <v>611089.24800000002</v>
      </c>
      <c r="BD109" s="90">
        <v>8</v>
      </c>
      <c r="BE109" s="89">
        <f t="shared" si="534"/>
        <v>257300.736</v>
      </c>
      <c r="BF109" s="90">
        <v>63</v>
      </c>
      <c r="BG109" s="89">
        <f t="shared" si="535"/>
        <v>2210447.2319999998</v>
      </c>
      <c r="BH109" s="90">
        <v>5</v>
      </c>
      <c r="BI109" s="89">
        <f t="shared" si="536"/>
        <v>175432.32000000001</v>
      </c>
      <c r="BJ109" s="90">
        <v>15</v>
      </c>
      <c r="BK109" s="89">
        <f t="shared" si="537"/>
        <v>605241.50399999996</v>
      </c>
      <c r="BL109" s="90">
        <v>0</v>
      </c>
      <c r="BM109" s="89">
        <f t="shared" si="538"/>
        <v>0</v>
      </c>
      <c r="BN109" s="90">
        <v>29</v>
      </c>
      <c r="BO109" s="89">
        <f t="shared" si="539"/>
        <v>1119258.2016</v>
      </c>
      <c r="BP109" s="90">
        <v>3</v>
      </c>
      <c r="BQ109" s="89">
        <f t="shared" si="540"/>
        <v>105259.39199999999</v>
      </c>
      <c r="BR109" s="90">
        <v>7</v>
      </c>
      <c r="BS109" s="89">
        <f t="shared" si="541"/>
        <v>307006.56</v>
      </c>
      <c r="BT109" s="90">
        <v>4</v>
      </c>
      <c r="BU109" s="89">
        <f t="shared" si="542"/>
        <v>126311.27040000001</v>
      </c>
      <c r="BV109" s="90">
        <v>5</v>
      </c>
      <c r="BW109" s="89">
        <f t="shared" si="543"/>
        <v>219290.40000000002</v>
      </c>
      <c r="BX109" s="90">
        <v>47</v>
      </c>
      <c r="BY109" s="89">
        <f t="shared" si="544"/>
        <v>1649063.808</v>
      </c>
      <c r="BZ109" s="90">
        <v>8</v>
      </c>
      <c r="CA109" s="97">
        <f t="shared" si="545"/>
        <v>280691.712</v>
      </c>
      <c r="CB109" s="90">
        <v>0</v>
      </c>
      <c r="CC109" s="89">
        <f t="shared" si="546"/>
        <v>0</v>
      </c>
      <c r="CD109" s="90">
        <v>0</v>
      </c>
      <c r="CE109" s="89">
        <f t="shared" si="547"/>
        <v>0</v>
      </c>
      <c r="CF109" s="90">
        <v>0</v>
      </c>
      <c r="CG109" s="89">
        <f t="shared" si="548"/>
        <v>0</v>
      </c>
      <c r="CH109" s="90"/>
      <c r="CI109" s="90">
        <f t="shared" si="549"/>
        <v>0</v>
      </c>
      <c r="CJ109" s="90"/>
      <c r="CK109" s="89">
        <f t="shared" si="550"/>
        <v>0</v>
      </c>
      <c r="CL109" s="90">
        <v>3</v>
      </c>
      <c r="CM109" s="89">
        <f t="shared" si="551"/>
        <v>61401.311999999991</v>
      </c>
      <c r="CN109" s="90"/>
      <c r="CO109" s="89">
        <f>(CN109*$D109*$E109*$G109*$J109*$CO$10)</f>
        <v>0</v>
      </c>
      <c r="CP109" s="90"/>
      <c r="CQ109" s="89">
        <f t="shared" si="552"/>
        <v>0</v>
      </c>
      <c r="CR109" s="90">
        <v>1</v>
      </c>
      <c r="CS109" s="89">
        <f t="shared" si="553"/>
        <v>33039.753599999996</v>
      </c>
      <c r="CT109" s="90">
        <v>5</v>
      </c>
      <c r="CU109" s="89">
        <f t="shared" si="554"/>
        <v>165198.76799999995</v>
      </c>
      <c r="CV109" s="90">
        <v>19</v>
      </c>
      <c r="CW109" s="89">
        <f t="shared" si="555"/>
        <v>666642.81599999988</v>
      </c>
      <c r="CX109" s="104"/>
      <c r="CY109" s="89">
        <f t="shared" si="556"/>
        <v>0</v>
      </c>
      <c r="CZ109" s="90"/>
      <c r="DA109" s="89">
        <f t="shared" si="557"/>
        <v>0</v>
      </c>
      <c r="DB109" s="90">
        <v>0</v>
      </c>
      <c r="DC109" s="95">
        <f t="shared" si="558"/>
        <v>0</v>
      </c>
      <c r="DD109" s="90">
        <v>7</v>
      </c>
      <c r="DE109" s="89">
        <f t="shared" si="559"/>
        <v>245605.24799999999</v>
      </c>
      <c r="DF109" s="105"/>
      <c r="DG109" s="89">
        <f t="shared" si="560"/>
        <v>0</v>
      </c>
      <c r="DH109" s="90">
        <v>5</v>
      </c>
      <c r="DI109" s="89">
        <f t="shared" si="561"/>
        <v>198238.52159999998</v>
      </c>
      <c r="DJ109" s="90"/>
      <c r="DK109" s="89">
        <f t="shared" si="562"/>
        <v>0</v>
      </c>
      <c r="DL109" s="90"/>
      <c r="DM109" s="97">
        <f t="shared" si="563"/>
        <v>0</v>
      </c>
      <c r="DN109" s="99">
        <f t="shared" si="564"/>
        <v>535</v>
      </c>
      <c r="DO109" s="97">
        <f t="shared" si="564"/>
        <v>18126252.076800004</v>
      </c>
    </row>
    <row r="110" spans="1:119" ht="30.75" customHeight="1" x14ac:dyDescent="0.25">
      <c r="A110" s="100"/>
      <c r="B110" s="101">
        <v>84</v>
      </c>
      <c r="C110" s="82" t="s">
        <v>237</v>
      </c>
      <c r="D110" s="83">
        <v>22900</v>
      </c>
      <c r="E110" s="106">
        <v>2.0099999999999998</v>
      </c>
      <c r="F110" s="106"/>
      <c r="G110" s="85">
        <v>1</v>
      </c>
      <c r="H110" s="86"/>
      <c r="I110" s="86"/>
      <c r="J110" s="83">
        <v>1.4</v>
      </c>
      <c r="K110" s="83">
        <v>1.68</v>
      </c>
      <c r="L110" s="83">
        <v>2.23</v>
      </c>
      <c r="M110" s="87">
        <v>2.57</v>
      </c>
      <c r="N110" s="90"/>
      <c r="O110" s="89">
        <f t="shared" si="296"/>
        <v>0</v>
      </c>
      <c r="P110" s="90">
        <v>70</v>
      </c>
      <c r="Q110" s="90">
        <f t="shared" si="514"/>
        <v>4961926.1999999993</v>
      </c>
      <c r="R110" s="90">
        <v>270</v>
      </c>
      <c r="S110" s="89">
        <f t="shared" si="515"/>
        <v>19138858.199999999</v>
      </c>
      <c r="T110" s="90"/>
      <c r="U110" s="89">
        <f t="shared" si="516"/>
        <v>0</v>
      </c>
      <c r="V110" s="90"/>
      <c r="W110" s="89">
        <f t="shared" si="517"/>
        <v>0</v>
      </c>
      <c r="X110" s="90"/>
      <c r="Y110" s="89">
        <f t="shared" si="518"/>
        <v>0</v>
      </c>
      <c r="Z110" s="90"/>
      <c r="AA110" s="89">
        <f t="shared" si="519"/>
        <v>0</v>
      </c>
      <c r="AB110" s="90"/>
      <c r="AC110" s="89">
        <f t="shared" si="520"/>
        <v>0</v>
      </c>
      <c r="AD110" s="90">
        <v>16</v>
      </c>
      <c r="AE110" s="89">
        <f t="shared" si="521"/>
        <v>1134154.5599999998</v>
      </c>
      <c r="AF110" s="90"/>
      <c r="AG110" s="89">
        <f t="shared" si="522"/>
        <v>0</v>
      </c>
      <c r="AH110" s="92"/>
      <c r="AI110" s="89">
        <f t="shared" si="523"/>
        <v>0</v>
      </c>
      <c r="AJ110" s="90"/>
      <c r="AK110" s="89">
        <f t="shared" si="524"/>
        <v>0</v>
      </c>
      <c r="AL110" s="104"/>
      <c r="AM110" s="89">
        <f t="shared" si="525"/>
        <v>0</v>
      </c>
      <c r="AN110" s="90"/>
      <c r="AO110" s="95">
        <f t="shared" si="526"/>
        <v>0</v>
      </c>
      <c r="AP110" s="90"/>
      <c r="AQ110" s="89">
        <f t="shared" si="527"/>
        <v>0</v>
      </c>
      <c r="AR110" s="90"/>
      <c r="AS110" s="90">
        <f t="shared" si="528"/>
        <v>0</v>
      </c>
      <c r="AT110" s="90"/>
      <c r="AU110" s="90">
        <f t="shared" si="529"/>
        <v>0</v>
      </c>
      <c r="AV110" s="90"/>
      <c r="AW110" s="89">
        <f t="shared" si="530"/>
        <v>0</v>
      </c>
      <c r="AX110" s="90"/>
      <c r="AY110" s="89">
        <f t="shared" si="531"/>
        <v>0</v>
      </c>
      <c r="AZ110" s="90"/>
      <c r="BA110" s="89">
        <f t="shared" si="532"/>
        <v>0</v>
      </c>
      <c r="BB110" s="90"/>
      <c r="BC110" s="89">
        <f t="shared" si="533"/>
        <v>0</v>
      </c>
      <c r="BD110" s="90"/>
      <c r="BE110" s="89">
        <f t="shared" si="534"/>
        <v>0</v>
      </c>
      <c r="BF110" s="90">
        <v>28</v>
      </c>
      <c r="BG110" s="89">
        <f t="shared" si="535"/>
        <v>2165204.1599999997</v>
      </c>
      <c r="BH110" s="90"/>
      <c r="BI110" s="89">
        <f t="shared" si="536"/>
        <v>0</v>
      </c>
      <c r="BJ110" s="90"/>
      <c r="BK110" s="89">
        <f t="shared" si="537"/>
        <v>0</v>
      </c>
      <c r="BL110" s="90"/>
      <c r="BM110" s="89">
        <f t="shared" si="538"/>
        <v>0</v>
      </c>
      <c r="BN110" s="90"/>
      <c r="BO110" s="89">
        <f t="shared" si="539"/>
        <v>0</v>
      </c>
      <c r="BP110" s="90"/>
      <c r="BQ110" s="89">
        <f t="shared" si="540"/>
        <v>0</v>
      </c>
      <c r="BR110" s="90"/>
      <c r="BS110" s="89">
        <f t="shared" si="541"/>
        <v>0</v>
      </c>
      <c r="BT110" s="90"/>
      <c r="BU110" s="89">
        <f t="shared" si="542"/>
        <v>0</v>
      </c>
      <c r="BV110" s="90"/>
      <c r="BW110" s="89">
        <f t="shared" si="543"/>
        <v>0</v>
      </c>
      <c r="BX110" s="90"/>
      <c r="BY110" s="89">
        <f t="shared" si="544"/>
        <v>0</v>
      </c>
      <c r="BZ110" s="90"/>
      <c r="CA110" s="97">
        <f t="shared" si="545"/>
        <v>0</v>
      </c>
      <c r="CB110" s="90"/>
      <c r="CC110" s="89">
        <f t="shared" si="546"/>
        <v>0</v>
      </c>
      <c r="CD110" s="90"/>
      <c r="CE110" s="89">
        <f t="shared" si="547"/>
        <v>0</v>
      </c>
      <c r="CF110" s="90"/>
      <c r="CG110" s="89">
        <f t="shared" si="548"/>
        <v>0</v>
      </c>
      <c r="CH110" s="90"/>
      <c r="CI110" s="90">
        <f t="shared" si="549"/>
        <v>0</v>
      </c>
      <c r="CJ110" s="90"/>
      <c r="CK110" s="89">
        <f t="shared" si="550"/>
        <v>0</v>
      </c>
      <c r="CL110" s="90"/>
      <c r="CM110" s="89">
        <f t="shared" si="551"/>
        <v>0</v>
      </c>
      <c r="CN110" s="90"/>
      <c r="CO110" s="89">
        <f>(CN110*$D110*$E110*$G110*$J110*$CO$10)</f>
        <v>0</v>
      </c>
      <c r="CP110" s="90"/>
      <c r="CQ110" s="89">
        <f t="shared" si="552"/>
        <v>0</v>
      </c>
      <c r="CR110" s="90"/>
      <c r="CS110" s="89">
        <f t="shared" si="553"/>
        <v>0</v>
      </c>
      <c r="CT110" s="90"/>
      <c r="CU110" s="89">
        <f t="shared" si="554"/>
        <v>0</v>
      </c>
      <c r="CV110" s="90"/>
      <c r="CW110" s="89">
        <f t="shared" si="555"/>
        <v>0</v>
      </c>
      <c r="CX110" s="104"/>
      <c r="CY110" s="89">
        <f t="shared" si="556"/>
        <v>0</v>
      </c>
      <c r="CZ110" s="90"/>
      <c r="DA110" s="89">
        <f t="shared" si="557"/>
        <v>0</v>
      </c>
      <c r="DB110" s="90"/>
      <c r="DC110" s="95">
        <f t="shared" si="558"/>
        <v>0</v>
      </c>
      <c r="DD110" s="90"/>
      <c r="DE110" s="89">
        <f t="shared" si="559"/>
        <v>0</v>
      </c>
      <c r="DF110" s="105"/>
      <c r="DG110" s="89">
        <f t="shared" si="560"/>
        <v>0</v>
      </c>
      <c r="DH110" s="90"/>
      <c r="DI110" s="89">
        <f t="shared" si="561"/>
        <v>0</v>
      </c>
      <c r="DJ110" s="90"/>
      <c r="DK110" s="89">
        <f t="shared" si="562"/>
        <v>0</v>
      </c>
      <c r="DL110" s="90"/>
      <c r="DM110" s="97">
        <f t="shared" si="563"/>
        <v>0</v>
      </c>
      <c r="DN110" s="99">
        <f t="shared" si="564"/>
        <v>384</v>
      </c>
      <c r="DO110" s="97">
        <f t="shared" si="564"/>
        <v>27400143.119999997</v>
      </c>
    </row>
    <row r="111" spans="1:119" ht="30" customHeight="1" x14ac:dyDescent="0.25">
      <c r="A111" s="100"/>
      <c r="B111" s="101">
        <v>85</v>
      </c>
      <c r="C111" s="82" t="s">
        <v>238</v>
      </c>
      <c r="D111" s="83">
        <v>22900</v>
      </c>
      <c r="E111" s="102">
        <v>1.02</v>
      </c>
      <c r="F111" s="102"/>
      <c r="G111" s="85">
        <v>1</v>
      </c>
      <c r="H111" s="86"/>
      <c r="I111" s="86"/>
      <c r="J111" s="83">
        <v>1.4</v>
      </c>
      <c r="K111" s="83">
        <v>1.68</v>
      </c>
      <c r="L111" s="83">
        <v>2.23</v>
      </c>
      <c r="M111" s="87">
        <v>2.57</v>
      </c>
      <c r="N111" s="90">
        <v>28</v>
      </c>
      <c r="O111" s="89">
        <f t="shared" si="296"/>
        <v>1007196.9600000001</v>
      </c>
      <c r="P111" s="90">
        <v>40</v>
      </c>
      <c r="Q111" s="90">
        <f t="shared" si="514"/>
        <v>1438852.8</v>
      </c>
      <c r="R111" s="90">
        <v>29</v>
      </c>
      <c r="S111" s="89">
        <f t="shared" si="515"/>
        <v>1043168.28</v>
      </c>
      <c r="T111" s="90"/>
      <c r="U111" s="89">
        <f t="shared" si="516"/>
        <v>0</v>
      </c>
      <c r="V111" s="90">
        <v>0</v>
      </c>
      <c r="W111" s="89">
        <f t="shared" si="517"/>
        <v>0</v>
      </c>
      <c r="X111" s="90">
        <v>0</v>
      </c>
      <c r="Y111" s="89">
        <f t="shared" si="518"/>
        <v>0</v>
      </c>
      <c r="Z111" s="90"/>
      <c r="AA111" s="89">
        <f t="shared" si="519"/>
        <v>0</v>
      </c>
      <c r="AB111" s="90">
        <v>0</v>
      </c>
      <c r="AC111" s="89">
        <f t="shared" si="520"/>
        <v>0</v>
      </c>
      <c r="AD111" s="90">
        <v>30</v>
      </c>
      <c r="AE111" s="89">
        <f t="shared" si="521"/>
        <v>1079139.5999999999</v>
      </c>
      <c r="AF111" s="90">
        <v>0</v>
      </c>
      <c r="AG111" s="89">
        <f t="shared" si="522"/>
        <v>0</v>
      </c>
      <c r="AH111" s="92"/>
      <c r="AI111" s="89">
        <f t="shared" si="523"/>
        <v>0</v>
      </c>
      <c r="AJ111" s="90"/>
      <c r="AK111" s="89">
        <f t="shared" si="524"/>
        <v>0</v>
      </c>
      <c r="AL111" s="104"/>
      <c r="AM111" s="89">
        <f t="shared" si="525"/>
        <v>0</v>
      </c>
      <c r="AN111" s="90">
        <v>4</v>
      </c>
      <c r="AO111" s="95">
        <f t="shared" si="526"/>
        <v>172662.33599999998</v>
      </c>
      <c r="AP111" s="90"/>
      <c r="AQ111" s="89">
        <f t="shared" si="527"/>
        <v>0</v>
      </c>
      <c r="AR111" s="90">
        <v>4</v>
      </c>
      <c r="AS111" s="90">
        <f t="shared" si="528"/>
        <v>117724.31999999999</v>
      </c>
      <c r="AT111" s="90"/>
      <c r="AU111" s="90">
        <f t="shared" si="529"/>
        <v>0</v>
      </c>
      <c r="AV111" s="90">
        <v>0</v>
      </c>
      <c r="AW111" s="89">
        <f t="shared" si="530"/>
        <v>0</v>
      </c>
      <c r="AX111" s="90">
        <v>0</v>
      </c>
      <c r="AY111" s="89">
        <f t="shared" si="531"/>
        <v>0</v>
      </c>
      <c r="AZ111" s="90">
        <v>0</v>
      </c>
      <c r="BA111" s="89">
        <f t="shared" si="532"/>
        <v>0</v>
      </c>
      <c r="BB111" s="90">
        <v>15</v>
      </c>
      <c r="BC111" s="89">
        <f t="shared" si="533"/>
        <v>539569.79999999993</v>
      </c>
      <c r="BD111" s="90"/>
      <c r="BE111" s="89">
        <f t="shared" si="534"/>
        <v>0</v>
      </c>
      <c r="BF111" s="90">
        <v>271</v>
      </c>
      <c r="BG111" s="89">
        <f t="shared" si="535"/>
        <v>10634430.24</v>
      </c>
      <c r="BH111" s="90">
        <v>5</v>
      </c>
      <c r="BI111" s="89">
        <f t="shared" si="536"/>
        <v>196207.19999999998</v>
      </c>
      <c r="BJ111" s="90">
        <v>5</v>
      </c>
      <c r="BK111" s="89">
        <f t="shared" si="537"/>
        <v>225638.27999999997</v>
      </c>
      <c r="BL111" s="90">
        <v>0</v>
      </c>
      <c r="BM111" s="89">
        <f t="shared" si="538"/>
        <v>0</v>
      </c>
      <c r="BN111" s="90">
        <v>20</v>
      </c>
      <c r="BO111" s="89">
        <f t="shared" si="539"/>
        <v>863311.67999999993</v>
      </c>
      <c r="BP111" s="90">
        <v>1</v>
      </c>
      <c r="BQ111" s="89">
        <f t="shared" si="540"/>
        <v>39241.439999999995</v>
      </c>
      <c r="BR111" s="90">
        <v>9</v>
      </c>
      <c r="BS111" s="89">
        <f t="shared" si="541"/>
        <v>441466.19999999995</v>
      </c>
      <c r="BT111" s="90">
        <v>7</v>
      </c>
      <c r="BU111" s="89">
        <f t="shared" si="542"/>
        <v>247221.07200000001</v>
      </c>
      <c r="BV111" s="90">
        <v>15</v>
      </c>
      <c r="BW111" s="89">
        <f t="shared" si="543"/>
        <v>735777</v>
      </c>
      <c r="BX111" s="90">
        <v>17</v>
      </c>
      <c r="BY111" s="89">
        <f t="shared" si="544"/>
        <v>667104.48</v>
      </c>
      <c r="BZ111" s="90">
        <v>8</v>
      </c>
      <c r="CA111" s="97">
        <f t="shared" si="545"/>
        <v>313931.51999999996</v>
      </c>
      <c r="CB111" s="90">
        <v>0</v>
      </c>
      <c r="CC111" s="89">
        <f t="shared" si="546"/>
        <v>0</v>
      </c>
      <c r="CD111" s="90">
        <v>0</v>
      </c>
      <c r="CE111" s="89">
        <f t="shared" si="547"/>
        <v>0</v>
      </c>
      <c r="CF111" s="90">
        <v>0</v>
      </c>
      <c r="CG111" s="89">
        <f t="shared" si="548"/>
        <v>0</v>
      </c>
      <c r="CH111" s="90"/>
      <c r="CI111" s="90">
        <f t="shared" si="549"/>
        <v>0</v>
      </c>
      <c r="CJ111" s="90"/>
      <c r="CK111" s="89">
        <f t="shared" si="550"/>
        <v>0</v>
      </c>
      <c r="CL111" s="90">
        <v>4</v>
      </c>
      <c r="CM111" s="89">
        <f t="shared" si="551"/>
        <v>91563.359999999986</v>
      </c>
      <c r="CN111" s="90">
        <v>11</v>
      </c>
      <c r="CO111" s="89">
        <f>(CN111*$D111*$E111*$G111*$J111*$CO$10)</f>
        <v>251799.23999999996</v>
      </c>
      <c r="CP111" s="90"/>
      <c r="CQ111" s="89">
        <f t="shared" si="552"/>
        <v>0</v>
      </c>
      <c r="CR111" s="90">
        <v>4</v>
      </c>
      <c r="CS111" s="89">
        <f t="shared" si="553"/>
        <v>147809.42399999997</v>
      </c>
      <c r="CT111" s="90">
        <v>11</v>
      </c>
      <c r="CU111" s="89">
        <f t="shared" si="554"/>
        <v>406475.91599999991</v>
      </c>
      <c r="CV111" s="90">
        <v>31</v>
      </c>
      <c r="CW111" s="89">
        <f t="shared" si="555"/>
        <v>1216484.6399999999</v>
      </c>
      <c r="CX111" s="104"/>
      <c r="CY111" s="89">
        <f t="shared" si="556"/>
        <v>0</v>
      </c>
      <c r="CZ111" s="90"/>
      <c r="DA111" s="89">
        <f t="shared" si="557"/>
        <v>0</v>
      </c>
      <c r="DB111" s="90">
        <v>0</v>
      </c>
      <c r="DC111" s="95">
        <f t="shared" si="558"/>
        <v>0</v>
      </c>
      <c r="DD111" s="90">
        <v>3</v>
      </c>
      <c r="DE111" s="89">
        <f t="shared" si="559"/>
        <v>117724.31999999999</v>
      </c>
      <c r="DF111" s="105"/>
      <c r="DG111" s="89">
        <f t="shared" si="560"/>
        <v>0</v>
      </c>
      <c r="DH111" s="90">
        <v>5</v>
      </c>
      <c r="DI111" s="89">
        <f t="shared" si="561"/>
        <v>221714.13599999997</v>
      </c>
      <c r="DJ111" s="90">
        <v>5</v>
      </c>
      <c r="DK111" s="89">
        <f t="shared" si="562"/>
        <v>312530.03999999998</v>
      </c>
      <c r="DL111" s="90">
        <v>10</v>
      </c>
      <c r="DM111" s="97">
        <f t="shared" si="563"/>
        <v>720360.72</v>
      </c>
      <c r="DN111" s="99">
        <f t="shared" si="564"/>
        <v>592</v>
      </c>
      <c r="DO111" s="97">
        <f t="shared" si="564"/>
        <v>23249105.003999997</v>
      </c>
    </row>
    <row r="112" spans="1:119" ht="30" customHeight="1" x14ac:dyDescent="0.25">
      <c r="A112" s="100"/>
      <c r="B112" s="101">
        <v>86</v>
      </c>
      <c r="C112" s="82" t="s">
        <v>239</v>
      </c>
      <c r="D112" s="83">
        <v>22900</v>
      </c>
      <c r="E112" s="102">
        <v>1.95</v>
      </c>
      <c r="F112" s="102"/>
      <c r="G112" s="85">
        <v>1</v>
      </c>
      <c r="H112" s="86"/>
      <c r="I112" s="86"/>
      <c r="J112" s="83">
        <v>1.4</v>
      </c>
      <c r="K112" s="83">
        <v>1.68</v>
      </c>
      <c r="L112" s="83">
        <v>2.23</v>
      </c>
      <c r="M112" s="87">
        <v>2.57</v>
      </c>
      <c r="N112" s="90"/>
      <c r="O112" s="89">
        <f>(N112*$D112*$E112*$G112*$J112)</f>
        <v>0</v>
      </c>
      <c r="P112" s="90">
        <v>0</v>
      </c>
      <c r="Q112" s="90">
        <f>(P112*$D112*$E112*$G112*$J112)</f>
        <v>0</v>
      </c>
      <c r="R112" s="90">
        <v>4</v>
      </c>
      <c r="S112" s="89">
        <f>(R112*$D112*$E112*$G112*$J112)</f>
        <v>250067.99999999997</v>
      </c>
      <c r="T112" s="90"/>
      <c r="U112" s="89">
        <f>(T112*$D112*$E112*$G112*$J112)</f>
        <v>0</v>
      </c>
      <c r="V112" s="90"/>
      <c r="W112" s="89">
        <f>(V112*$D112*$E112*$G112*$J112)</f>
        <v>0</v>
      </c>
      <c r="X112" s="90"/>
      <c r="Y112" s="89">
        <f>(X112*$D112*$E112*$G112*$J112)</f>
        <v>0</v>
      </c>
      <c r="Z112" s="90"/>
      <c r="AA112" s="89">
        <f>(Z112*$D112*$E112*$G112*$J112)</f>
        <v>0</v>
      </c>
      <c r="AB112" s="90"/>
      <c r="AC112" s="89">
        <f>(AB112*$D112*$E112*$G112*$J112)</f>
        <v>0</v>
      </c>
      <c r="AD112" s="90"/>
      <c r="AE112" s="89">
        <f>(AD112*$D112*$E112*$G112*$J112)</f>
        <v>0</v>
      </c>
      <c r="AF112" s="90"/>
      <c r="AG112" s="89">
        <f>(AF112*$D112*$E112*$G112*$J112)</f>
        <v>0</v>
      </c>
      <c r="AH112" s="92"/>
      <c r="AI112" s="89">
        <f>(AH112*$D112*$E112*$G112*$J112)</f>
        <v>0</v>
      </c>
      <c r="AJ112" s="90"/>
      <c r="AK112" s="89">
        <f>(AJ112*$D112*$E112*$G112*$J112)</f>
        <v>0</v>
      </c>
      <c r="AL112" s="104">
        <v>0</v>
      </c>
      <c r="AM112" s="89">
        <f>(AL112*$D112*$E112*$G112*$K112)</f>
        <v>0</v>
      </c>
      <c r="AN112" s="90"/>
      <c r="AO112" s="95">
        <f>(AN112*$D112*$E112*$G112*$K112)</f>
        <v>0</v>
      </c>
      <c r="AP112" s="90"/>
      <c r="AQ112" s="89">
        <f>(AP112*$D112*$E112*$G112*$J112)</f>
        <v>0</v>
      </c>
      <c r="AR112" s="90"/>
      <c r="AS112" s="90">
        <f>(AR112*$D112*$E112*$G112*$J112)</f>
        <v>0</v>
      </c>
      <c r="AT112" s="90"/>
      <c r="AU112" s="90">
        <f>(AT112*$D112*$E112*$G112*$J112)</f>
        <v>0</v>
      </c>
      <c r="AV112" s="90"/>
      <c r="AW112" s="89">
        <f>(AV112*$D112*$E112*$G112*$J112)</f>
        <v>0</v>
      </c>
      <c r="AX112" s="90"/>
      <c r="AY112" s="89">
        <f>(AX112*$D112*$E112*$G112*$J112)</f>
        <v>0</v>
      </c>
      <c r="AZ112" s="90"/>
      <c r="BA112" s="89">
        <f>(AZ112*$D112*$E112*$G112*$J112)</f>
        <v>0</v>
      </c>
      <c r="BB112" s="90"/>
      <c r="BC112" s="89">
        <f>(BB112*$D112*$E112*$G112*$J112)</f>
        <v>0</v>
      </c>
      <c r="BD112" s="90"/>
      <c r="BE112" s="89">
        <f>(BD112*$D112*$E112*$G112*$J112)</f>
        <v>0</v>
      </c>
      <c r="BF112" s="90"/>
      <c r="BG112" s="89">
        <f>(BF112*$D112*$E112*$G112*$K112)</f>
        <v>0</v>
      </c>
      <c r="BH112" s="90"/>
      <c r="BI112" s="89">
        <f>(BH112*$D112*$E112*$G112*$K112)</f>
        <v>0</v>
      </c>
      <c r="BJ112" s="90"/>
      <c r="BK112" s="89">
        <f>(BJ112*$D112*$E112*$G112*$K112)</f>
        <v>0</v>
      </c>
      <c r="BL112" s="90"/>
      <c r="BM112" s="89">
        <f>(BL112*$D112*$E112*$G112*$K112)</f>
        <v>0</v>
      </c>
      <c r="BN112" s="90"/>
      <c r="BO112" s="89">
        <f>(BN112*$D112*$E112*$G112*$K112)</f>
        <v>0</v>
      </c>
      <c r="BP112" s="90"/>
      <c r="BQ112" s="89">
        <f>(BP112*$D112*$E112*$G112*$K112)</f>
        <v>0</v>
      </c>
      <c r="BR112" s="90"/>
      <c r="BS112" s="89">
        <f>(BR112*$D112*$E112*$G112*$K112)</f>
        <v>0</v>
      </c>
      <c r="BT112" s="90"/>
      <c r="BU112" s="89">
        <f>(BT112*$D112*$E112*$G112*$K112)</f>
        <v>0</v>
      </c>
      <c r="BV112" s="90"/>
      <c r="BW112" s="89">
        <f>(BV112*$D112*$E112*$G112*$K112)</f>
        <v>0</v>
      </c>
      <c r="BX112" s="90"/>
      <c r="BY112" s="89">
        <f>(BX112*$D112*$E112*$G112*$K112)</f>
        <v>0</v>
      </c>
      <c r="BZ112" s="90"/>
      <c r="CA112" s="97">
        <f>(BZ112*$D112*$E112*$G112*$K112)</f>
        <v>0</v>
      </c>
      <c r="CB112" s="90"/>
      <c r="CC112" s="89">
        <f>(CB112*$D112*$E112*$G112*$J112)</f>
        <v>0</v>
      </c>
      <c r="CD112" s="90"/>
      <c r="CE112" s="89">
        <f>(CD112*$D112*$E112*$G112*$J112)</f>
        <v>0</v>
      </c>
      <c r="CF112" s="90"/>
      <c r="CG112" s="89">
        <f>(CF112*$D112*$E112*$G112*$J112)</f>
        <v>0</v>
      </c>
      <c r="CH112" s="90"/>
      <c r="CI112" s="90">
        <f>(CH112*$D112*$E112*$G112*$J112)</f>
        <v>0</v>
      </c>
      <c r="CJ112" s="90"/>
      <c r="CK112" s="89">
        <f>(CJ112*$D112*$E112*$G112*$K112)</f>
        <v>0</v>
      </c>
      <c r="CL112" s="90"/>
      <c r="CM112" s="89">
        <f>(CL112*$D112*$E112*$G112*$J112)</f>
        <v>0</v>
      </c>
      <c r="CN112" s="90"/>
      <c r="CO112" s="89">
        <f>(CN112*$D112*$E112*$G112*$J112)</f>
        <v>0</v>
      </c>
      <c r="CP112" s="90"/>
      <c r="CQ112" s="89">
        <f>(CP112*$D112*$E112*$G112*$J112)</f>
        <v>0</v>
      </c>
      <c r="CR112" s="90"/>
      <c r="CS112" s="89">
        <f>(CR112*$D112*$E112*$G112*$J112)</f>
        <v>0</v>
      </c>
      <c r="CT112" s="90"/>
      <c r="CU112" s="89">
        <f>(CT112*$D112*$E112*$G112*$J112)</f>
        <v>0</v>
      </c>
      <c r="CV112" s="90"/>
      <c r="CW112" s="89">
        <f>(CV112*$D112*$E112*$G112*$K112)</f>
        <v>0</v>
      </c>
      <c r="CX112" s="104">
        <v>0</v>
      </c>
      <c r="CY112" s="89">
        <f>(CX112*$D112*$E112*$G112*$K112)</f>
        <v>0</v>
      </c>
      <c r="CZ112" s="90"/>
      <c r="DA112" s="89">
        <f>(CZ112*$D112*$E112*$G112*$J112)</f>
        <v>0</v>
      </c>
      <c r="DB112" s="90"/>
      <c r="DC112" s="95">
        <f>(DB112*$D112*$E112*$G112*$K112)</f>
        <v>0</v>
      </c>
      <c r="DD112" s="90"/>
      <c r="DE112" s="89">
        <f>(DD112*$D112*$E112*$G112*$K112)</f>
        <v>0</v>
      </c>
      <c r="DF112" s="105"/>
      <c r="DG112" s="89">
        <f>(DF112*$D112*$E112*$G112*$K112)</f>
        <v>0</v>
      </c>
      <c r="DH112" s="90"/>
      <c r="DI112" s="89">
        <f>(DH112*$D112*$E112*$G112*$K112)</f>
        <v>0</v>
      </c>
      <c r="DJ112" s="90"/>
      <c r="DK112" s="89">
        <f>(DJ112*$D112*$E112*$G112*$L112)</f>
        <v>0</v>
      </c>
      <c r="DL112" s="90"/>
      <c r="DM112" s="97">
        <f>(DL112*$D112*$E112*$G112*$M112)</f>
        <v>0</v>
      </c>
      <c r="DN112" s="99">
        <f t="shared" si="564"/>
        <v>4</v>
      </c>
      <c r="DO112" s="97">
        <f t="shared" si="564"/>
        <v>250067.99999999997</v>
      </c>
    </row>
    <row r="113" spans="1:119" ht="30" customHeight="1" x14ac:dyDescent="0.25">
      <c r="A113" s="100"/>
      <c r="B113" s="101">
        <v>87</v>
      </c>
      <c r="C113" s="82" t="s">
        <v>240</v>
      </c>
      <c r="D113" s="83">
        <v>22900</v>
      </c>
      <c r="E113" s="102">
        <v>0.74</v>
      </c>
      <c r="F113" s="102"/>
      <c r="G113" s="85">
        <v>1</v>
      </c>
      <c r="H113" s="86"/>
      <c r="I113" s="86"/>
      <c r="J113" s="83">
        <v>1.4</v>
      </c>
      <c r="K113" s="83">
        <v>1.68</v>
      </c>
      <c r="L113" s="83">
        <v>2.23</v>
      </c>
      <c r="M113" s="87">
        <v>2.57</v>
      </c>
      <c r="N113" s="90">
        <v>52</v>
      </c>
      <c r="O113" s="89">
        <f t="shared" si="296"/>
        <v>1357035.68</v>
      </c>
      <c r="P113" s="90">
        <v>290</v>
      </c>
      <c r="Q113" s="90">
        <f t="shared" ref="Q113:Q120" si="565">(P113*$D113*$E113*$G113*$J113*$Q$10)</f>
        <v>7568083.6000000006</v>
      </c>
      <c r="R113" s="90">
        <v>376</v>
      </c>
      <c r="S113" s="89">
        <f t="shared" ref="S113:S120" si="566">(R113*$D113*$E113*$G113*$J113*$S$10)</f>
        <v>9812411.8399999999</v>
      </c>
      <c r="T113" s="90"/>
      <c r="U113" s="89">
        <f t="shared" ref="U113:U120" si="567">(T113/12*7*$D113*$E113*$G113*$J113*$U$10)+(T113/12*5*$D113*$E113*$G113*$J113*$U$11)</f>
        <v>0</v>
      </c>
      <c r="V113" s="90">
        <v>0</v>
      </c>
      <c r="W113" s="89">
        <f t="shared" ref="W113:W120" si="568">(V113*$D113*$E113*$G113*$J113*$W$10)</f>
        <v>0</v>
      </c>
      <c r="X113" s="90">
        <v>0</v>
      </c>
      <c r="Y113" s="89">
        <f t="shared" ref="Y113:Y120" si="569">(X113*$D113*$E113*$G113*$J113*$Y$10)</f>
        <v>0</v>
      </c>
      <c r="Z113" s="90"/>
      <c r="AA113" s="89">
        <f t="shared" ref="AA113:AA120" si="570">(Z113*$D113*$E113*$G113*$J113*$AA$10)</f>
        <v>0</v>
      </c>
      <c r="AB113" s="90">
        <v>0</v>
      </c>
      <c r="AC113" s="89">
        <f t="shared" ref="AC113:AC120" si="571">(AB113*$D113*$E113*$G113*$J113*$AC$10)</f>
        <v>0</v>
      </c>
      <c r="AD113" s="90">
        <v>100</v>
      </c>
      <c r="AE113" s="89">
        <f t="shared" ref="AE113:AE120" si="572">(AD113*$D113*$E113*$G113*$J113*$AE$10)</f>
        <v>2609684</v>
      </c>
      <c r="AF113" s="90"/>
      <c r="AG113" s="89">
        <f t="shared" ref="AG113:AG120" si="573">(AF113*$D113*$E113*$G113*$J113*$AG$10)</f>
        <v>0</v>
      </c>
      <c r="AH113" s="92"/>
      <c r="AI113" s="89">
        <f t="shared" ref="AI113:AI120" si="574">(AH113*$D113*$E113*$G113*$J113*$AI$10)</f>
        <v>0</v>
      </c>
      <c r="AJ113" s="90">
        <v>18</v>
      </c>
      <c r="AK113" s="89">
        <f t="shared" ref="AK113:AK120" si="575">(AJ113*$D113*$E113*$G113*$J113*$AK$10)</f>
        <v>469743.12</v>
      </c>
      <c r="AL113" s="104"/>
      <c r="AM113" s="89">
        <f t="shared" ref="AM113:AM120" si="576">(AL113*$D113*$E113*$G113*$K113*$AM$10)</f>
        <v>0</v>
      </c>
      <c r="AN113" s="90">
        <v>11</v>
      </c>
      <c r="AO113" s="95">
        <f t="shared" ref="AO113:AO120" si="577">(AN113*$D113*$E113*$G113*$K113*$AO$10)</f>
        <v>344478.28800000006</v>
      </c>
      <c r="AP113" s="90"/>
      <c r="AQ113" s="89">
        <f t="shared" ref="AQ113:AQ120" si="578">(AP113*$D113*$E113*$G113*$J113*$AQ$10)</f>
        <v>0</v>
      </c>
      <c r="AR113" s="90">
        <v>3</v>
      </c>
      <c r="AS113" s="90">
        <f t="shared" ref="AS113:AS120" si="579">(AR113*$D113*$E113*$G113*$J113*$AS$10)</f>
        <v>64055.88</v>
      </c>
      <c r="AT113" s="90"/>
      <c r="AU113" s="90">
        <f t="shared" ref="AU113:AU120" si="580">(AT113*$D113*$E113*$G113*$J113*$AU$10)</f>
        <v>0</v>
      </c>
      <c r="AV113" s="90">
        <v>0</v>
      </c>
      <c r="AW113" s="89">
        <f t="shared" ref="AW113:AW120" si="581">(AV113*$D113*$E113*$G113*$J113*$AW$10)</f>
        <v>0</v>
      </c>
      <c r="AX113" s="90">
        <v>0</v>
      </c>
      <c r="AY113" s="89">
        <f t="shared" ref="AY113:AY120" si="582">(AX113*$D113*$E113*$G113*$J113*$AY$10)</f>
        <v>0</v>
      </c>
      <c r="AZ113" s="90">
        <v>0</v>
      </c>
      <c r="BA113" s="89">
        <f t="shared" ref="BA113:BA120" si="583">(AZ113*$D113*$E113*$G113*$J113*$BA$10)</f>
        <v>0</v>
      </c>
      <c r="BB113" s="90">
        <v>13</v>
      </c>
      <c r="BC113" s="89">
        <f t="shared" ref="BC113:BC120" si="584">(BB113*$D113*$E113*$G113*$J113*$BC$10)</f>
        <v>339258.92</v>
      </c>
      <c r="BD113" s="90">
        <v>21</v>
      </c>
      <c r="BE113" s="89">
        <f t="shared" ref="BE113:BE120" si="585">(BD113*$D113*$E113*$G113*$J113*$BE$10)</f>
        <v>548033.64</v>
      </c>
      <c r="BF113" s="90">
        <v>108</v>
      </c>
      <c r="BG113" s="89">
        <f t="shared" ref="BG113:BG120" si="586">(BF113*$D113*$E113*$G113*$K113*$BG$10)</f>
        <v>3074682.2399999998</v>
      </c>
      <c r="BH113" s="90">
        <v>40</v>
      </c>
      <c r="BI113" s="89">
        <f t="shared" ref="BI113:BI120" si="587">(BH113*$D113*$E113*$G113*$K113*$BI$10)</f>
        <v>1138771.2</v>
      </c>
      <c r="BJ113" s="90">
        <v>351</v>
      </c>
      <c r="BK113" s="89">
        <f t="shared" ref="BK113:BK120" si="588">(BJ113*$D113*$E113*$G113*$K113*$BK$10)</f>
        <v>11491624.871999998</v>
      </c>
      <c r="BL113" s="90">
        <v>0</v>
      </c>
      <c r="BM113" s="89">
        <f t="shared" ref="BM113:BM120" si="589">(BL113*$D113*$E113*$G113*$K113*$BM$10)</f>
        <v>0</v>
      </c>
      <c r="BN113" s="90">
        <f>29+6</f>
        <v>35</v>
      </c>
      <c r="BO113" s="89">
        <f t="shared" ref="BO113:BO120" si="590">(BN113*$D113*$E113*$G113*$K113*$BO$10)</f>
        <v>1096067.28</v>
      </c>
      <c r="BP113" s="90">
        <v>20</v>
      </c>
      <c r="BQ113" s="89">
        <f t="shared" ref="BQ113:BQ120" si="591">(BP113*$D113*$E113*$G113*$K113*$BQ$10)</f>
        <v>569385.6</v>
      </c>
      <c r="BR113" s="90">
        <v>51</v>
      </c>
      <c r="BS113" s="89">
        <f t="shared" ref="BS113:BS120" si="592">(BR113*$D113*$E113*$G113*$K113*$BS$10)</f>
        <v>1814916.6</v>
      </c>
      <c r="BT113" s="90">
        <v>43</v>
      </c>
      <c r="BU113" s="89">
        <f t="shared" ref="BU113:BU120" si="593">(BT113*$D113*$E113*$G113*$K113*$BU$10)</f>
        <v>1101761.1360000002</v>
      </c>
      <c r="BV113" s="90">
        <v>33</v>
      </c>
      <c r="BW113" s="89">
        <f t="shared" ref="BW113:BW120" si="594">(BV113*$D113*$E113*$G113*$K113*$BW$10)</f>
        <v>1174357.8</v>
      </c>
      <c r="BX113" s="90">
        <v>60</v>
      </c>
      <c r="BY113" s="89">
        <f t="shared" ref="BY113:BY120" si="595">(BX113*$D113*$E113*$G113*$K113*$BY$10)</f>
        <v>1708156.8</v>
      </c>
      <c r="BZ113" s="90">
        <v>81</v>
      </c>
      <c r="CA113" s="97">
        <f t="shared" ref="CA113:CA120" si="596">(BZ113*$D113*$E113*$G113*$K113*$CA$10)</f>
        <v>2306011.6799999997</v>
      </c>
      <c r="CB113" s="90">
        <v>0</v>
      </c>
      <c r="CC113" s="89">
        <f t="shared" ref="CC113:CC120" si="597">(CB113*$D113*$E113*$G113*$J113*$CC$10)</f>
        <v>0</v>
      </c>
      <c r="CD113" s="90">
        <v>1012</v>
      </c>
      <c r="CE113" s="89">
        <f t="shared" ref="CE113:CE120" si="598">(CD113*$D113*$E113*$G113*$J113*$CE$10)</f>
        <v>27130274.863999993</v>
      </c>
      <c r="CF113" s="90">
        <v>0</v>
      </c>
      <c r="CG113" s="89">
        <f t="shared" ref="CG113:CG120" si="599">(CF113*$D113*$E113*$G113*$J113*$CG$10)</f>
        <v>0</v>
      </c>
      <c r="CH113" s="90"/>
      <c r="CI113" s="90">
        <f t="shared" ref="CI113:CI120" si="600">(CH113*$D113*$E113*$G113*$J113*$CI$10)</f>
        <v>0</v>
      </c>
      <c r="CJ113" s="90"/>
      <c r="CK113" s="89">
        <f t="shared" ref="CK113:CK120" si="601">(CJ113*$D113*$E113*$G113*$K113*$CK$10)</f>
        <v>0</v>
      </c>
      <c r="CL113" s="90">
        <v>2</v>
      </c>
      <c r="CM113" s="89">
        <f t="shared" ref="CM113:CM120" si="602">(CL113*$D113*$E113*$G113*$J113*$CM$10)</f>
        <v>33214.159999999996</v>
      </c>
      <c r="CN113" s="90"/>
      <c r="CO113" s="89">
        <f t="shared" ref="CO113:CO120" si="603">(CN113*$D113*$E113*$G113*$J113*$CO$10)</f>
        <v>0</v>
      </c>
      <c r="CP113" s="90">
        <v>3</v>
      </c>
      <c r="CQ113" s="89">
        <f t="shared" ref="CQ113:CQ120" si="604">(CP113*$D113*$E113*$G113*$J113*$CQ$10)</f>
        <v>49821.24</v>
      </c>
      <c r="CR113" s="90">
        <v>23</v>
      </c>
      <c r="CS113" s="89">
        <f t="shared" ref="CS113:CS120" si="605">(CR113*$D113*$E113*$G113*$J113*$CS$10)</f>
        <v>616597.15599999984</v>
      </c>
      <c r="CT113" s="90">
        <v>165</v>
      </c>
      <c r="CU113" s="89">
        <f t="shared" ref="CU113:CU120" si="606">(CT113*$D113*$E113*$G113*$J113*$CU$10)</f>
        <v>4423414.379999999</v>
      </c>
      <c r="CV113" s="90">
        <v>31</v>
      </c>
      <c r="CW113" s="89">
        <f t="shared" ref="CW113:CW120" si="607">(CV113*$D113*$E113*$G113*$K113*$CW$10)</f>
        <v>882547.67999999993</v>
      </c>
      <c r="CX113" s="104"/>
      <c r="CY113" s="89">
        <f t="shared" ref="CY113:CY120" si="608">(CX113*$D113*$E113*$G113*$K113*$CY$10)</f>
        <v>0</v>
      </c>
      <c r="CZ113" s="90"/>
      <c r="DA113" s="89">
        <f t="shared" ref="DA113:DA120" si="609">(CZ113*$D113*$E113*$G113*$J113*$DA$10)</f>
        <v>0</v>
      </c>
      <c r="DB113" s="90">
        <v>0</v>
      </c>
      <c r="DC113" s="95">
        <f t="shared" ref="DC113:DC120" si="610">(DB113*$D113*$E113*$G113*$K113*$DC$10)</f>
        <v>0</v>
      </c>
      <c r="DD113" s="90">
        <v>11</v>
      </c>
      <c r="DE113" s="89">
        <f t="shared" ref="DE113:DE120" si="611">(DD113*$D113*$E113*$G113*$K113*$DE$10)</f>
        <v>313162.08</v>
      </c>
      <c r="DF113" s="105">
        <v>4</v>
      </c>
      <c r="DG113" s="89">
        <f t="shared" ref="DG113:DG120" si="612">(DF113*$D113*$E113*$G113*$K113*$DG$10)</f>
        <v>136652.54399999999</v>
      </c>
      <c r="DH113" s="90">
        <v>59</v>
      </c>
      <c r="DI113" s="89">
        <f t="shared" ref="DI113:DI120" si="613">(DH113*$D113*$E113*$G113*$K113*$DI$10)</f>
        <v>1898046.8975999998</v>
      </c>
      <c r="DJ113" s="90">
        <v>47</v>
      </c>
      <c r="DK113" s="89">
        <f t="shared" ref="DK113:DK120" si="614">(DJ113*$D113*$E113*$G113*$L113*$DK$10)</f>
        <v>2131332.3119999999</v>
      </c>
      <c r="DL113" s="90">
        <v>34</v>
      </c>
      <c r="DM113" s="97">
        <f t="shared" ref="DM113:DM120" si="615">(DL113*$D113*$E113*$G113*$M113*$DM$10)</f>
        <v>1776889.7759999998</v>
      </c>
      <c r="DN113" s="99">
        <f t="shared" si="564"/>
        <v>3097</v>
      </c>
      <c r="DO113" s="97">
        <f t="shared" si="564"/>
        <v>87980473.265599996</v>
      </c>
    </row>
    <row r="114" spans="1:119" ht="30" customHeight="1" x14ac:dyDescent="0.25">
      <c r="A114" s="100"/>
      <c r="B114" s="101">
        <v>88</v>
      </c>
      <c r="C114" s="82" t="s">
        <v>241</v>
      </c>
      <c r="D114" s="83">
        <v>22900</v>
      </c>
      <c r="E114" s="102">
        <v>0.99</v>
      </c>
      <c r="F114" s="102"/>
      <c r="G114" s="85">
        <v>1</v>
      </c>
      <c r="H114" s="86"/>
      <c r="I114" s="86"/>
      <c r="J114" s="83">
        <v>1.4</v>
      </c>
      <c r="K114" s="83">
        <v>1.68</v>
      </c>
      <c r="L114" s="83">
        <v>2.23</v>
      </c>
      <c r="M114" s="87">
        <v>2.57</v>
      </c>
      <c r="N114" s="90">
        <v>7</v>
      </c>
      <c r="O114" s="89">
        <f t="shared" si="296"/>
        <v>244393.38</v>
      </c>
      <c r="P114" s="90">
        <v>22</v>
      </c>
      <c r="Q114" s="90">
        <f t="shared" si="565"/>
        <v>768093.48</v>
      </c>
      <c r="R114" s="90">
        <v>52</v>
      </c>
      <c r="S114" s="89">
        <f t="shared" si="566"/>
        <v>1815493.68</v>
      </c>
      <c r="T114" s="90"/>
      <c r="U114" s="89">
        <f t="shared" si="567"/>
        <v>0</v>
      </c>
      <c r="V114" s="90"/>
      <c r="W114" s="89">
        <f t="shared" si="568"/>
        <v>0</v>
      </c>
      <c r="X114" s="90"/>
      <c r="Y114" s="89">
        <f t="shared" si="569"/>
        <v>0</v>
      </c>
      <c r="Z114" s="90"/>
      <c r="AA114" s="89">
        <f t="shared" si="570"/>
        <v>0</v>
      </c>
      <c r="AB114" s="90"/>
      <c r="AC114" s="89">
        <f t="shared" si="571"/>
        <v>0</v>
      </c>
      <c r="AD114" s="90">
        <v>80</v>
      </c>
      <c r="AE114" s="89">
        <f t="shared" si="572"/>
        <v>2793067.2</v>
      </c>
      <c r="AF114" s="90"/>
      <c r="AG114" s="89">
        <f t="shared" si="573"/>
        <v>0</v>
      </c>
      <c r="AH114" s="92"/>
      <c r="AI114" s="89">
        <f t="shared" si="574"/>
        <v>0</v>
      </c>
      <c r="AJ114" s="90"/>
      <c r="AK114" s="89">
        <f t="shared" si="575"/>
        <v>0</v>
      </c>
      <c r="AL114" s="104"/>
      <c r="AM114" s="89">
        <f t="shared" si="576"/>
        <v>0</v>
      </c>
      <c r="AN114" s="90"/>
      <c r="AO114" s="95">
        <f t="shared" si="577"/>
        <v>0</v>
      </c>
      <c r="AP114" s="90"/>
      <c r="AQ114" s="89">
        <f t="shared" si="578"/>
        <v>0</v>
      </c>
      <c r="AR114" s="90"/>
      <c r="AS114" s="90">
        <f t="shared" si="579"/>
        <v>0</v>
      </c>
      <c r="AT114" s="90"/>
      <c r="AU114" s="90">
        <f t="shared" si="580"/>
        <v>0</v>
      </c>
      <c r="AV114" s="90"/>
      <c r="AW114" s="89">
        <f t="shared" si="581"/>
        <v>0</v>
      </c>
      <c r="AX114" s="90"/>
      <c r="AY114" s="89">
        <f t="shared" si="582"/>
        <v>0</v>
      </c>
      <c r="AZ114" s="90"/>
      <c r="BA114" s="89">
        <f t="shared" si="583"/>
        <v>0</v>
      </c>
      <c r="BB114" s="90"/>
      <c r="BC114" s="89">
        <f t="shared" si="584"/>
        <v>0</v>
      </c>
      <c r="BD114" s="90">
        <v>1</v>
      </c>
      <c r="BE114" s="89">
        <f t="shared" si="585"/>
        <v>34913.340000000004</v>
      </c>
      <c r="BF114" s="90">
        <v>7</v>
      </c>
      <c r="BG114" s="89">
        <f t="shared" si="586"/>
        <v>266610.95999999996</v>
      </c>
      <c r="BH114" s="90">
        <v>2</v>
      </c>
      <c r="BI114" s="89">
        <f t="shared" si="587"/>
        <v>76174.559999999998</v>
      </c>
      <c r="BJ114" s="90"/>
      <c r="BK114" s="89">
        <f t="shared" si="588"/>
        <v>0</v>
      </c>
      <c r="BL114" s="90"/>
      <c r="BM114" s="89">
        <f t="shared" si="589"/>
        <v>0</v>
      </c>
      <c r="BN114" s="90"/>
      <c r="BO114" s="89">
        <f t="shared" si="590"/>
        <v>0</v>
      </c>
      <c r="BP114" s="90">
        <v>10</v>
      </c>
      <c r="BQ114" s="89">
        <f t="shared" si="591"/>
        <v>380872.8</v>
      </c>
      <c r="BR114" s="90">
        <v>1</v>
      </c>
      <c r="BS114" s="89">
        <f t="shared" si="592"/>
        <v>47609.1</v>
      </c>
      <c r="BT114" s="90"/>
      <c r="BU114" s="89">
        <f t="shared" si="593"/>
        <v>0</v>
      </c>
      <c r="BV114" s="90"/>
      <c r="BW114" s="89">
        <f t="shared" si="594"/>
        <v>0</v>
      </c>
      <c r="BX114" s="90"/>
      <c r="BY114" s="89">
        <f t="shared" si="595"/>
        <v>0</v>
      </c>
      <c r="BZ114" s="90">
        <v>1</v>
      </c>
      <c r="CA114" s="97">
        <f t="shared" si="596"/>
        <v>38087.279999999999</v>
      </c>
      <c r="CB114" s="90"/>
      <c r="CC114" s="89">
        <f t="shared" si="597"/>
        <v>0</v>
      </c>
      <c r="CD114" s="90"/>
      <c r="CE114" s="89">
        <f t="shared" si="598"/>
        <v>0</v>
      </c>
      <c r="CF114" s="90"/>
      <c r="CG114" s="89">
        <f t="shared" si="599"/>
        <v>0</v>
      </c>
      <c r="CH114" s="90"/>
      <c r="CI114" s="90">
        <f t="shared" si="600"/>
        <v>0</v>
      </c>
      <c r="CJ114" s="90"/>
      <c r="CK114" s="89">
        <f t="shared" si="601"/>
        <v>0</v>
      </c>
      <c r="CL114" s="90"/>
      <c r="CM114" s="89">
        <f t="shared" si="602"/>
        <v>0</v>
      </c>
      <c r="CN114" s="90"/>
      <c r="CO114" s="89">
        <f t="shared" si="603"/>
        <v>0</v>
      </c>
      <c r="CP114" s="90"/>
      <c r="CQ114" s="89">
        <f t="shared" si="604"/>
        <v>0</v>
      </c>
      <c r="CR114" s="90"/>
      <c r="CS114" s="89">
        <f t="shared" si="605"/>
        <v>0</v>
      </c>
      <c r="CT114" s="90">
        <v>4</v>
      </c>
      <c r="CU114" s="89">
        <f t="shared" si="606"/>
        <v>143462.08799999999</v>
      </c>
      <c r="CV114" s="90"/>
      <c r="CW114" s="89">
        <f t="shared" si="607"/>
        <v>0</v>
      </c>
      <c r="CX114" s="104"/>
      <c r="CY114" s="89">
        <f t="shared" si="608"/>
        <v>0</v>
      </c>
      <c r="CZ114" s="90"/>
      <c r="DA114" s="89">
        <f t="shared" si="609"/>
        <v>0</v>
      </c>
      <c r="DB114" s="90"/>
      <c r="DC114" s="95">
        <f t="shared" si="610"/>
        <v>0</v>
      </c>
      <c r="DD114" s="90">
        <v>5</v>
      </c>
      <c r="DE114" s="89">
        <f t="shared" si="611"/>
        <v>190436.4</v>
      </c>
      <c r="DF114" s="105"/>
      <c r="DG114" s="89">
        <f t="shared" si="612"/>
        <v>0</v>
      </c>
      <c r="DH114" s="90"/>
      <c r="DI114" s="89">
        <f t="shared" si="613"/>
        <v>0</v>
      </c>
      <c r="DJ114" s="90"/>
      <c r="DK114" s="89">
        <f t="shared" si="614"/>
        <v>0</v>
      </c>
      <c r="DL114" s="90"/>
      <c r="DM114" s="97">
        <f t="shared" si="615"/>
        <v>0</v>
      </c>
      <c r="DN114" s="99">
        <f t="shared" si="564"/>
        <v>192</v>
      </c>
      <c r="DO114" s="97">
        <f t="shared" si="564"/>
        <v>6799214.2679999992</v>
      </c>
    </row>
    <row r="115" spans="1:119" ht="30" customHeight="1" x14ac:dyDescent="0.25">
      <c r="A115" s="100"/>
      <c r="B115" s="101">
        <v>89</v>
      </c>
      <c r="C115" s="82" t="s">
        <v>242</v>
      </c>
      <c r="D115" s="83">
        <v>22900</v>
      </c>
      <c r="E115" s="102">
        <v>1.1499999999999999</v>
      </c>
      <c r="F115" s="102"/>
      <c r="G115" s="85">
        <v>1</v>
      </c>
      <c r="H115" s="86"/>
      <c r="I115" s="86"/>
      <c r="J115" s="83">
        <v>1.4</v>
      </c>
      <c r="K115" s="83">
        <v>1.68</v>
      </c>
      <c r="L115" s="83">
        <v>2.23</v>
      </c>
      <c r="M115" s="87">
        <v>2.57</v>
      </c>
      <c r="N115" s="90">
        <v>78</v>
      </c>
      <c r="O115" s="89">
        <f t="shared" si="296"/>
        <v>3163360.1999999997</v>
      </c>
      <c r="P115" s="90">
        <v>66</v>
      </c>
      <c r="Q115" s="90">
        <f t="shared" si="565"/>
        <v>2676689.4</v>
      </c>
      <c r="R115" s="90">
        <v>12</v>
      </c>
      <c r="S115" s="89">
        <f t="shared" si="566"/>
        <v>486670.80000000005</v>
      </c>
      <c r="T115" s="90"/>
      <c r="U115" s="89">
        <f t="shared" si="567"/>
        <v>0</v>
      </c>
      <c r="V115" s="90"/>
      <c r="W115" s="89">
        <f t="shared" si="568"/>
        <v>0</v>
      </c>
      <c r="X115" s="90"/>
      <c r="Y115" s="89">
        <f t="shared" si="569"/>
        <v>0</v>
      </c>
      <c r="Z115" s="90"/>
      <c r="AA115" s="89">
        <f t="shared" si="570"/>
        <v>0</v>
      </c>
      <c r="AB115" s="90"/>
      <c r="AC115" s="89">
        <f t="shared" si="571"/>
        <v>0</v>
      </c>
      <c r="AD115" s="90"/>
      <c r="AE115" s="89">
        <f t="shared" si="572"/>
        <v>0</v>
      </c>
      <c r="AF115" s="90"/>
      <c r="AG115" s="89">
        <f t="shared" si="573"/>
        <v>0</v>
      </c>
      <c r="AH115" s="92"/>
      <c r="AI115" s="89">
        <f t="shared" si="574"/>
        <v>0</v>
      </c>
      <c r="AJ115" s="90"/>
      <c r="AK115" s="89">
        <f t="shared" si="575"/>
        <v>0</v>
      </c>
      <c r="AL115" s="104"/>
      <c r="AM115" s="89">
        <f t="shared" si="576"/>
        <v>0</v>
      </c>
      <c r="AN115" s="90">
        <v>1</v>
      </c>
      <c r="AO115" s="95">
        <f t="shared" si="577"/>
        <v>48667.08</v>
      </c>
      <c r="AP115" s="90"/>
      <c r="AQ115" s="89">
        <f t="shared" si="578"/>
        <v>0</v>
      </c>
      <c r="AR115" s="90">
        <v>4</v>
      </c>
      <c r="AS115" s="90">
        <f t="shared" si="579"/>
        <v>132728.39999999997</v>
      </c>
      <c r="AT115" s="90"/>
      <c r="AU115" s="90">
        <f t="shared" si="580"/>
        <v>0</v>
      </c>
      <c r="AV115" s="90"/>
      <c r="AW115" s="89">
        <f t="shared" si="581"/>
        <v>0</v>
      </c>
      <c r="AX115" s="90"/>
      <c r="AY115" s="89">
        <f t="shared" si="582"/>
        <v>0</v>
      </c>
      <c r="AZ115" s="90"/>
      <c r="BA115" s="89">
        <f t="shared" si="583"/>
        <v>0</v>
      </c>
      <c r="BB115" s="90">
        <v>69</v>
      </c>
      <c r="BC115" s="89">
        <f t="shared" si="584"/>
        <v>2798357.0999999996</v>
      </c>
      <c r="BD115" s="90">
        <v>7</v>
      </c>
      <c r="BE115" s="89">
        <f t="shared" si="585"/>
        <v>283891.3</v>
      </c>
      <c r="BF115" s="90">
        <v>129</v>
      </c>
      <c r="BG115" s="89">
        <f t="shared" si="586"/>
        <v>5707321.1999999993</v>
      </c>
      <c r="BH115" s="90">
        <v>43</v>
      </c>
      <c r="BI115" s="89">
        <f t="shared" si="587"/>
        <v>1902440.4</v>
      </c>
      <c r="BJ115" s="90"/>
      <c r="BK115" s="89">
        <f t="shared" si="588"/>
        <v>0</v>
      </c>
      <c r="BL115" s="90"/>
      <c r="BM115" s="89">
        <f t="shared" si="589"/>
        <v>0</v>
      </c>
      <c r="BN115" s="90">
        <v>8</v>
      </c>
      <c r="BO115" s="89">
        <f t="shared" si="590"/>
        <v>389336.64</v>
      </c>
      <c r="BP115" s="90">
        <v>5</v>
      </c>
      <c r="BQ115" s="89">
        <f t="shared" si="591"/>
        <v>221214</v>
      </c>
      <c r="BR115" s="90"/>
      <c r="BS115" s="89">
        <f t="shared" si="592"/>
        <v>0</v>
      </c>
      <c r="BT115" s="90">
        <v>1</v>
      </c>
      <c r="BU115" s="89">
        <f t="shared" si="593"/>
        <v>39818.519999999997</v>
      </c>
      <c r="BV115" s="90">
        <v>24</v>
      </c>
      <c r="BW115" s="89">
        <f t="shared" si="594"/>
        <v>1327284</v>
      </c>
      <c r="BX115" s="90">
        <v>43</v>
      </c>
      <c r="BY115" s="89">
        <f t="shared" si="595"/>
        <v>1902440.4</v>
      </c>
      <c r="BZ115" s="90">
        <v>4</v>
      </c>
      <c r="CA115" s="97">
        <f t="shared" si="596"/>
        <v>176971.19999999998</v>
      </c>
      <c r="CB115" s="90"/>
      <c r="CC115" s="89">
        <f t="shared" si="597"/>
        <v>0</v>
      </c>
      <c r="CD115" s="90"/>
      <c r="CE115" s="89">
        <f t="shared" si="598"/>
        <v>0</v>
      </c>
      <c r="CF115" s="90"/>
      <c r="CG115" s="89">
        <f t="shared" si="599"/>
        <v>0</v>
      </c>
      <c r="CH115" s="90"/>
      <c r="CI115" s="90">
        <f t="shared" si="600"/>
        <v>0</v>
      </c>
      <c r="CJ115" s="90"/>
      <c r="CK115" s="89">
        <f t="shared" si="601"/>
        <v>0</v>
      </c>
      <c r="CL115" s="90"/>
      <c r="CM115" s="89">
        <f t="shared" si="602"/>
        <v>0</v>
      </c>
      <c r="CN115" s="90"/>
      <c r="CO115" s="89">
        <f t="shared" si="603"/>
        <v>0</v>
      </c>
      <c r="CP115" s="90"/>
      <c r="CQ115" s="89">
        <f t="shared" si="604"/>
        <v>0</v>
      </c>
      <c r="CR115" s="90">
        <v>20</v>
      </c>
      <c r="CS115" s="89">
        <f t="shared" si="605"/>
        <v>833239.39999999991</v>
      </c>
      <c r="CT115" s="90">
        <v>44</v>
      </c>
      <c r="CU115" s="89">
        <f t="shared" si="606"/>
        <v>1833126.68</v>
      </c>
      <c r="CV115" s="90">
        <v>17</v>
      </c>
      <c r="CW115" s="89">
        <f t="shared" si="607"/>
        <v>752127.59999999986</v>
      </c>
      <c r="CX115" s="104"/>
      <c r="CY115" s="89">
        <f t="shared" si="608"/>
        <v>0</v>
      </c>
      <c r="CZ115" s="90"/>
      <c r="DA115" s="89">
        <f t="shared" si="609"/>
        <v>0</v>
      </c>
      <c r="DB115" s="90"/>
      <c r="DC115" s="95">
        <f t="shared" si="610"/>
        <v>0</v>
      </c>
      <c r="DD115" s="90">
        <v>8</v>
      </c>
      <c r="DE115" s="89">
        <f t="shared" si="611"/>
        <v>353942.39999999997</v>
      </c>
      <c r="DF115" s="105"/>
      <c r="DG115" s="89">
        <f t="shared" si="612"/>
        <v>0</v>
      </c>
      <c r="DH115" s="90">
        <v>15</v>
      </c>
      <c r="DI115" s="89">
        <f t="shared" si="613"/>
        <v>749915.45999999985</v>
      </c>
      <c r="DJ115" s="90"/>
      <c r="DK115" s="89">
        <f t="shared" si="614"/>
        <v>0</v>
      </c>
      <c r="DL115" s="90">
        <v>20</v>
      </c>
      <c r="DM115" s="97">
        <f t="shared" si="615"/>
        <v>1624342.8</v>
      </c>
      <c r="DN115" s="99">
        <f t="shared" si="564"/>
        <v>618</v>
      </c>
      <c r="DO115" s="97">
        <f t="shared" si="564"/>
        <v>27403884.979999993</v>
      </c>
    </row>
    <row r="116" spans="1:119" ht="15.75" customHeight="1" x14ac:dyDescent="0.25">
      <c r="A116" s="100"/>
      <c r="B116" s="101">
        <v>90</v>
      </c>
      <c r="C116" s="82" t="s">
        <v>243</v>
      </c>
      <c r="D116" s="83">
        <v>22900</v>
      </c>
      <c r="E116" s="102">
        <v>2.82</v>
      </c>
      <c r="F116" s="102"/>
      <c r="G116" s="85">
        <v>1</v>
      </c>
      <c r="H116" s="86"/>
      <c r="I116" s="86"/>
      <c r="J116" s="83">
        <v>1.4</v>
      </c>
      <c r="K116" s="83">
        <v>1.68</v>
      </c>
      <c r="L116" s="83">
        <v>2.23</v>
      </c>
      <c r="M116" s="87">
        <v>2.57</v>
      </c>
      <c r="N116" s="90">
        <v>67</v>
      </c>
      <c r="O116" s="89">
        <f t="shared" si="296"/>
        <v>6663158.04</v>
      </c>
      <c r="P116" s="90">
        <v>239</v>
      </c>
      <c r="Q116" s="90">
        <f t="shared" si="565"/>
        <v>23768578.68</v>
      </c>
      <c r="R116" s="90">
        <v>1</v>
      </c>
      <c r="S116" s="89">
        <f t="shared" si="566"/>
        <v>99450.12</v>
      </c>
      <c r="T116" s="90"/>
      <c r="U116" s="89">
        <f t="shared" si="567"/>
        <v>0</v>
      </c>
      <c r="V116" s="90"/>
      <c r="W116" s="89">
        <f t="shared" si="568"/>
        <v>0</v>
      </c>
      <c r="X116" s="90"/>
      <c r="Y116" s="89">
        <f t="shared" si="569"/>
        <v>0</v>
      </c>
      <c r="Z116" s="90"/>
      <c r="AA116" s="89">
        <f t="shared" si="570"/>
        <v>0</v>
      </c>
      <c r="AB116" s="90"/>
      <c r="AC116" s="89">
        <f t="shared" si="571"/>
        <v>0</v>
      </c>
      <c r="AD116" s="90"/>
      <c r="AE116" s="89">
        <f t="shared" si="572"/>
        <v>0</v>
      </c>
      <c r="AF116" s="90"/>
      <c r="AG116" s="89">
        <f t="shared" si="573"/>
        <v>0</v>
      </c>
      <c r="AH116" s="92"/>
      <c r="AI116" s="89">
        <f t="shared" si="574"/>
        <v>0</v>
      </c>
      <c r="AJ116" s="90">
        <v>4</v>
      </c>
      <c r="AK116" s="89">
        <f t="shared" si="575"/>
        <v>397800.48</v>
      </c>
      <c r="AL116" s="104"/>
      <c r="AM116" s="89">
        <f t="shared" si="576"/>
        <v>0</v>
      </c>
      <c r="AN116" s="90">
        <v>4</v>
      </c>
      <c r="AO116" s="95">
        <f t="shared" si="577"/>
        <v>477360.57599999994</v>
      </c>
      <c r="AP116" s="90"/>
      <c r="AQ116" s="89">
        <f t="shared" si="578"/>
        <v>0</v>
      </c>
      <c r="AR116" s="90"/>
      <c r="AS116" s="90">
        <f t="shared" si="579"/>
        <v>0</v>
      </c>
      <c r="AT116" s="90"/>
      <c r="AU116" s="90">
        <f t="shared" si="580"/>
        <v>0</v>
      </c>
      <c r="AV116" s="90"/>
      <c r="AW116" s="89">
        <f t="shared" si="581"/>
        <v>0</v>
      </c>
      <c r="AX116" s="90"/>
      <c r="AY116" s="89">
        <f t="shared" si="582"/>
        <v>0</v>
      </c>
      <c r="AZ116" s="90"/>
      <c r="BA116" s="89">
        <f t="shared" si="583"/>
        <v>0</v>
      </c>
      <c r="BB116" s="90">
        <v>3</v>
      </c>
      <c r="BC116" s="89">
        <f t="shared" si="584"/>
        <v>298350.36</v>
      </c>
      <c r="BD116" s="90">
        <v>3</v>
      </c>
      <c r="BE116" s="89">
        <f t="shared" si="585"/>
        <v>298350.36</v>
      </c>
      <c r="BF116" s="90">
        <v>5</v>
      </c>
      <c r="BG116" s="89">
        <f t="shared" si="586"/>
        <v>542455.19999999995</v>
      </c>
      <c r="BH116" s="90">
        <v>147</v>
      </c>
      <c r="BI116" s="89">
        <f t="shared" si="587"/>
        <v>15948182.879999999</v>
      </c>
      <c r="BJ116" s="90"/>
      <c r="BK116" s="89">
        <f t="shared" si="588"/>
        <v>0</v>
      </c>
      <c r="BL116" s="90"/>
      <c r="BM116" s="89">
        <f t="shared" si="589"/>
        <v>0</v>
      </c>
      <c r="BN116" s="90">
        <f>19-7</f>
        <v>12</v>
      </c>
      <c r="BO116" s="89">
        <f t="shared" si="590"/>
        <v>1432081.7280000001</v>
      </c>
      <c r="BP116" s="90">
        <v>1</v>
      </c>
      <c r="BQ116" s="89">
        <f t="shared" si="591"/>
        <v>108491.03999999998</v>
      </c>
      <c r="BR116" s="90">
        <v>8</v>
      </c>
      <c r="BS116" s="89">
        <f t="shared" si="592"/>
        <v>1084910.3999999999</v>
      </c>
      <c r="BT116" s="90">
        <v>1</v>
      </c>
      <c r="BU116" s="89">
        <f t="shared" si="593"/>
        <v>97641.935999999987</v>
      </c>
      <c r="BV116" s="90">
        <v>20</v>
      </c>
      <c r="BW116" s="89">
        <f t="shared" si="594"/>
        <v>2712276</v>
      </c>
      <c r="BX116" s="90">
        <v>9</v>
      </c>
      <c r="BY116" s="89">
        <f t="shared" si="595"/>
        <v>976419.36</v>
      </c>
      <c r="BZ116" s="90">
        <v>3</v>
      </c>
      <c r="CA116" s="97">
        <f t="shared" si="596"/>
        <v>325473.12</v>
      </c>
      <c r="CB116" s="90"/>
      <c r="CC116" s="89">
        <f t="shared" si="597"/>
        <v>0</v>
      </c>
      <c r="CD116" s="90"/>
      <c r="CE116" s="89">
        <f t="shared" si="598"/>
        <v>0</v>
      </c>
      <c r="CF116" s="90"/>
      <c r="CG116" s="89">
        <f t="shared" si="599"/>
        <v>0</v>
      </c>
      <c r="CH116" s="90"/>
      <c r="CI116" s="90">
        <f t="shared" si="600"/>
        <v>0</v>
      </c>
      <c r="CJ116" s="90"/>
      <c r="CK116" s="89">
        <f t="shared" si="601"/>
        <v>0</v>
      </c>
      <c r="CL116" s="90"/>
      <c r="CM116" s="89">
        <f t="shared" si="602"/>
        <v>0</v>
      </c>
      <c r="CN116" s="90"/>
      <c r="CO116" s="89">
        <f t="shared" si="603"/>
        <v>0</v>
      </c>
      <c r="CP116" s="90"/>
      <c r="CQ116" s="89">
        <f t="shared" si="604"/>
        <v>0</v>
      </c>
      <c r="CR116" s="90">
        <v>7</v>
      </c>
      <c r="CS116" s="89">
        <f t="shared" si="605"/>
        <v>715136.77199999988</v>
      </c>
      <c r="CT116" s="90">
        <v>8</v>
      </c>
      <c r="CU116" s="89">
        <f t="shared" si="606"/>
        <v>817299.16799999971</v>
      </c>
      <c r="CV116" s="90"/>
      <c r="CW116" s="89">
        <f t="shared" si="607"/>
        <v>0</v>
      </c>
      <c r="CX116" s="104"/>
      <c r="CY116" s="89">
        <f t="shared" si="608"/>
        <v>0</v>
      </c>
      <c r="CZ116" s="90"/>
      <c r="DA116" s="89">
        <f t="shared" si="609"/>
        <v>0</v>
      </c>
      <c r="DB116" s="90"/>
      <c r="DC116" s="95">
        <f t="shared" si="610"/>
        <v>0</v>
      </c>
      <c r="DD116" s="90">
        <v>10</v>
      </c>
      <c r="DE116" s="89">
        <f t="shared" si="611"/>
        <v>1084910.3999999999</v>
      </c>
      <c r="DF116" s="105"/>
      <c r="DG116" s="89">
        <f t="shared" si="612"/>
        <v>0</v>
      </c>
      <c r="DH116" s="90">
        <v>3</v>
      </c>
      <c r="DI116" s="89">
        <f t="shared" si="613"/>
        <v>367784.62559999997</v>
      </c>
      <c r="DJ116" s="90"/>
      <c r="DK116" s="89">
        <f t="shared" si="614"/>
        <v>0</v>
      </c>
      <c r="DL116" s="90">
        <v>3</v>
      </c>
      <c r="DM116" s="97">
        <f t="shared" si="615"/>
        <v>597475.65599999996</v>
      </c>
      <c r="DN116" s="99">
        <f t="shared" si="564"/>
        <v>558</v>
      </c>
      <c r="DO116" s="97">
        <f t="shared" si="564"/>
        <v>58813586.901599988</v>
      </c>
    </row>
    <row r="117" spans="1:119" s="8" customFormat="1" ht="28.5" customHeight="1" x14ac:dyDescent="0.25">
      <c r="A117" s="100"/>
      <c r="B117" s="101">
        <v>91</v>
      </c>
      <c r="C117" s="82" t="s">
        <v>244</v>
      </c>
      <c r="D117" s="83">
        <v>22900</v>
      </c>
      <c r="E117" s="102">
        <v>2.52</v>
      </c>
      <c r="F117" s="102"/>
      <c r="G117" s="85">
        <v>1</v>
      </c>
      <c r="H117" s="86"/>
      <c r="I117" s="86"/>
      <c r="J117" s="83">
        <v>1.4</v>
      </c>
      <c r="K117" s="83">
        <v>1.68</v>
      </c>
      <c r="L117" s="83">
        <v>2.23</v>
      </c>
      <c r="M117" s="87">
        <v>2.57</v>
      </c>
      <c r="N117" s="90">
        <v>442</v>
      </c>
      <c r="O117" s="89">
        <f t="shared" si="296"/>
        <v>39280681.440000005</v>
      </c>
      <c r="P117" s="90">
        <f>2058+42</f>
        <v>2100</v>
      </c>
      <c r="Q117" s="90">
        <f t="shared" si="565"/>
        <v>186627672.00000003</v>
      </c>
      <c r="R117" s="90">
        <v>1</v>
      </c>
      <c r="S117" s="89">
        <f t="shared" si="566"/>
        <v>88870.32</v>
      </c>
      <c r="T117" s="90"/>
      <c r="U117" s="89">
        <f t="shared" si="567"/>
        <v>0</v>
      </c>
      <c r="V117" s="90">
        <v>0</v>
      </c>
      <c r="W117" s="89">
        <f t="shared" si="568"/>
        <v>0</v>
      </c>
      <c r="X117" s="90">
        <v>0</v>
      </c>
      <c r="Y117" s="89">
        <f t="shared" si="569"/>
        <v>0</v>
      </c>
      <c r="Z117" s="90"/>
      <c r="AA117" s="89">
        <f t="shared" si="570"/>
        <v>0</v>
      </c>
      <c r="AB117" s="90">
        <v>0</v>
      </c>
      <c r="AC117" s="89">
        <f t="shared" si="571"/>
        <v>0</v>
      </c>
      <c r="AD117" s="90"/>
      <c r="AE117" s="89">
        <f t="shared" si="572"/>
        <v>0</v>
      </c>
      <c r="AF117" s="90"/>
      <c r="AG117" s="89">
        <f t="shared" si="573"/>
        <v>0</v>
      </c>
      <c r="AH117" s="92"/>
      <c r="AI117" s="89">
        <f t="shared" si="574"/>
        <v>0</v>
      </c>
      <c r="AJ117" s="90">
        <v>20</v>
      </c>
      <c r="AK117" s="89">
        <f t="shared" si="575"/>
        <v>1777406.4000000001</v>
      </c>
      <c r="AL117" s="104"/>
      <c r="AM117" s="89">
        <f t="shared" si="576"/>
        <v>0</v>
      </c>
      <c r="AN117" s="90">
        <v>24</v>
      </c>
      <c r="AO117" s="95">
        <f t="shared" si="577"/>
        <v>2559465.2160000005</v>
      </c>
      <c r="AP117" s="90"/>
      <c r="AQ117" s="89">
        <f t="shared" si="578"/>
        <v>0</v>
      </c>
      <c r="AR117" s="90">
        <v>2</v>
      </c>
      <c r="AS117" s="90">
        <f t="shared" si="579"/>
        <v>145424.16</v>
      </c>
      <c r="AT117" s="90"/>
      <c r="AU117" s="90">
        <f t="shared" si="580"/>
        <v>0</v>
      </c>
      <c r="AV117" s="90">
        <v>0</v>
      </c>
      <c r="AW117" s="89">
        <f t="shared" si="581"/>
        <v>0</v>
      </c>
      <c r="AX117" s="90">
        <v>0</v>
      </c>
      <c r="AY117" s="89">
        <f t="shared" si="582"/>
        <v>0</v>
      </c>
      <c r="AZ117" s="90">
        <v>0</v>
      </c>
      <c r="BA117" s="89">
        <f t="shared" si="583"/>
        <v>0</v>
      </c>
      <c r="BB117" s="90">
        <v>48</v>
      </c>
      <c r="BC117" s="89">
        <f t="shared" si="584"/>
        <v>4265775.3600000003</v>
      </c>
      <c r="BD117" s="90">
        <v>72</v>
      </c>
      <c r="BE117" s="89">
        <f t="shared" si="585"/>
        <v>6398663.04</v>
      </c>
      <c r="BF117" s="90">
        <v>305</v>
      </c>
      <c r="BG117" s="89">
        <f t="shared" si="586"/>
        <v>29569579.199999999</v>
      </c>
      <c r="BH117" s="90">
        <v>920</v>
      </c>
      <c r="BI117" s="89">
        <f t="shared" si="587"/>
        <v>89193484.799999997</v>
      </c>
      <c r="BJ117" s="90">
        <v>0</v>
      </c>
      <c r="BK117" s="89">
        <f t="shared" si="588"/>
        <v>0</v>
      </c>
      <c r="BL117" s="90">
        <v>0</v>
      </c>
      <c r="BM117" s="89">
        <f t="shared" si="589"/>
        <v>0</v>
      </c>
      <c r="BN117" s="90">
        <v>75</v>
      </c>
      <c r="BO117" s="89">
        <f t="shared" si="590"/>
        <v>7998328.8000000007</v>
      </c>
      <c r="BP117" s="90">
        <v>10</v>
      </c>
      <c r="BQ117" s="89">
        <f t="shared" si="591"/>
        <v>969494.39999999991</v>
      </c>
      <c r="BR117" s="90">
        <v>48</v>
      </c>
      <c r="BS117" s="89">
        <f t="shared" si="592"/>
        <v>5816966.4000000004</v>
      </c>
      <c r="BT117" s="90">
        <v>11</v>
      </c>
      <c r="BU117" s="89">
        <f t="shared" si="593"/>
        <v>959799.45599999989</v>
      </c>
      <c r="BV117" s="90">
        <v>135</v>
      </c>
      <c r="BW117" s="89">
        <f t="shared" si="594"/>
        <v>16360218</v>
      </c>
      <c r="BX117" s="90">
        <v>83</v>
      </c>
      <c r="BY117" s="89">
        <f t="shared" si="595"/>
        <v>8046803.5199999996</v>
      </c>
      <c r="BZ117" s="90">
        <v>27</v>
      </c>
      <c r="CA117" s="97">
        <f t="shared" si="596"/>
        <v>2617634.88</v>
      </c>
      <c r="CB117" s="90">
        <v>0</v>
      </c>
      <c r="CC117" s="89">
        <f t="shared" si="597"/>
        <v>0</v>
      </c>
      <c r="CD117" s="90">
        <v>0</v>
      </c>
      <c r="CE117" s="89">
        <f t="shared" si="598"/>
        <v>0</v>
      </c>
      <c r="CF117" s="90">
        <v>0</v>
      </c>
      <c r="CG117" s="89">
        <f t="shared" si="599"/>
        <v>0</v>
      </c>
      <c r="CH117" s="90"/>
      <c r="CI117" s="90">
        <f t="shared" si="600"/>
        <v>0</v>
      </c>
      <c r="CJ117" s="90"/>
      <c r="CK117" s="89">
        <f t="shared" si="601"/>
        <v>0</v>
      </c>
      <c r="CL117" s="90">
        <v>1</v>
      </c>
      <c r="CM117" s="89">
        <f t="shared" si="602"/>
        <v>56553.84</v>
      </c>
      <c r="CN117" s="90">
        <v>2</v>
      </c>
      <c r="CO117" s="89">
        <f t="shared" si="603"/>
        <v>113107.68</v>
      </c>
      <c r="CP117" s="90">
        <v>12</v>
      </c>
      <c r="CQ117" s="89">
        <f t="shared" si="604"/>
        <v>678646.07999999984</v>
      </c>
      <c r="CR117" s="90">
        <v>70</v>
      </c>
      <c r="CS117" s="89">
        <f t="shared" si="605"/>
        <v>6390583.919999999</v>
      </c>
      <c r="CT117" s="90">
        <v>172</v>
      </c>
      <c r="CU117" s="89">
        <f t="shared" si="606"/>
        <v>15702577.631999997</v>
      </c>
      <c r="CV117" s="90">
        <v>1</v>
      </c>
      <c r="CW117" s="89">
        <f t="shared" si="607"/>
        <v>96949.440000000002</v>
      </c>
      <c r="CX117" s="104">
        <v>5</v>
      </c>
      <c r="CY117" s="89">
        <f t="shared" si="608"/>
        <v>436272.48</v>
      </c>
      <c r="CZ117" s="90"/>
      <c r="DA117" s="89">
        <f t="shared" si="609"/>
        <v>0</v>
      </c>
      <c r="DB117" s="90"/>
      <c r="DC117" s="95">
        <f t="shared" si="610"/>
        <v>0</v>
      </c>
      <c r="DD117" s="90">
        <v>105</v>
      </c>
      <c r="DE117" s="89">
        <f t="shared" si="611"/>
        <v>10179691.199999999</v>
      </c>
      <c r="DF117" s="105"/>
      <c r="DG117" s="89">
        <f t="shared" si="612"/>
        <v>0</v>
      </c>
      <c r="DH117" s="90">
        <v>45</v>
      </c>
      <c r="DI117" s="89">
        <f t="shared" si="613"/>
        <v>4929879.0239999993</v>
      </c>
      <c r="DJ117" s="90">
        <v>3</v>
      </c>
      <c r="DK117" s="89">
        <f t="shared" si="614"/>
        <v>463279.82400000002</v>
      </c>
      <c r="DL117" s="90">
        <v>11</v>
      </c>
      <c r="DM117" s="97">
        <f t="shared" si="615"/>
        <v>1957686.1919999998</v>
      </c>
      <c r="DN117" s="99">
        <f t="shared" si="564"/>
        <v>4750</v>
      </c>
      <c r="DO117" s="97">
        <f t="shared" si="564"/>
        <v>443681494.70399988</v>
      </c>
    </row>
    <row r="118" spans="1:119" s="8" customFormat="1" ht="28.5" customHeight="1" x14ac:dyDescent="0.25">
      <c r="A118" s="100"/>
      <c r="B118" s="101">
        <v>92</v>
      </c>
      <c r="C118" s="82" t="s">
        <v>245</v>
      </c>
      <c r="D118" s="83">
        <v>22900</v>
      </c>
      <c r="E118" s="102">
        <v>3.12</v>
      </c>
      <c r="F118" s="102"/>
      <c r="G118" s="85">
        <v>1</v>
      </c>
      <c r="H118" s="86"/>
      <c r="I118" s="86"/>
      <c r="J118" s="83">
        <v>1.4</v>
      </c>
      <c r="K118" s="83">
        <v>1.68</v>
      </c>
      <c r="L118" s="83">
        <v>2.23</v>
      </c>
      <c r="M118" s="87">
        <v>2.57</v>
      </c>
      <c r="N118" s="90">
        <v>3</v>
      </c>
      <c r="O118" s="89">
        <f t="shared" si="296"/>
        <v>330089.76</v>
      </c>
      <c r="P118" s="90">
        <f>27+7</f>
        <v>34</v>
      </c>
      <c r="Q118" s="90">
        <f t="shared" si="565"/>
        <v>3741017.2800000003</v>
      </c>
      <c r="R118" s="90"/>
      <c r="S118" s="89">
        <f t="shared" si="566"/>
        <v>0</v>
      </c>
      <c r="T118" s="90"/>
      <c r="U118" s="89">
        <f t="shared" si="567"/>
        <v>0</v>
      </c>
      <c r="V118" s="90"/>
      <c r="W118" s="89">
        <f t="shared" si="568"/>
        <v>0</v>
      </c>
      <c r="X118" s="90"/>
      <c r="Y118" s="89">
        <f t="shared" si="569"/>
        <v>0</v>
      </c>
      <c r="Z118" s="90"/>
      <c r="AA118" s="89">
        <f t="shared" si="570"/>
        <v>0</v>
      </c>
      <c r="AB118" s="90"/>
      <c r="AC118" s="89">
        <f t="shared" si="571"/>
        <v>0</v>
      </c>
      <c r="AD118" s="90"/>
      <c r="AE118" s="89">
        <f t="shared" si="572"/>
        <v>0</v>
      </c>
      <c r="AF118" s="90"/>
      <c r="AG118" s="89">
        <f t="shared" si="573"/>
        <v>0</v>
      </c>
      <c r="AH118" s="92"/>
      <c r="AI118" s="89">
        <f t="shared" si="574"/>
        <v>0</v>
      </c>
      <c r="AJ118" s="90"/>
      <c r="AK118" s="89">
        <f t="shared" si="575"/>
        <v>0</v>
      </c>
      <c r="AL118" s="104"/>
      <c r="AM118" s="89">
        <f t="shared" si="576"/>
        <v>0</v>
      </c>
      <c r="AN118" s="90"/>
      <c r="AO118" s="95">
        <f t="shared" si="577"/>
        <v>0</v>
      </c>
      <c r="AP118" s="90"/>
      <c r="AQ118" s="89">
        <f t="shared" si="578"/>
        <v>0</v>
      </c>
      <c r="AR118" s="90"/>
      <c r="AS118" s="90">
        <f t="shared" si="579"/>
        <v>0</v>
      </c>
      <c r="AT118" s="90"/>
      <c r="AU118" s="90">
        <f t="shared" si="580"/>
        <v>0</v>
      </c>
      <c r="AV118" s="90"/>
      <c r="AW118" s="89">
        <f t="shared" si="581"/>
        <v>0</v>
      </c>
      <c r="AX118" s="90"/>
      <c r="AY118" s="89">
        <f t="shared" si="582"/>
        <v>0</v>
      </c>
      <c r="AZ118" s="90"/>
      <c r="BA118" s="89">
        <f t="shared" si="583"/>
        <v>0</v>
      </c>
      <c r="BB118" s="90"/>
      <c r="BC118" s="89">
        <f t="shared" si="584"/>
        <v>0</v>
      </c>
      <c r="BD118" s="90"/>
      <c r="BE118" s="89">
        <f t="shared" si="585"/>
        <v>0</v>
      </c>
      <c r="BF118" s="90">
        <v>24</v>
      </c>
      <c r="BG118" s="89">
        <f t="shared" si="586"/>
        <v>2880783.36</v>
      </c>
      <c r="BH118" s="90">
        <v>20</v>
      </c>
      <c r="BI118" s="89">
        <f t="shared" si="587"/>
        <v>2400652.7999999998</v>
      </c>
      <c r="BJ118" s="90"/>
      <c r="BK118" s="89">
        <f t="shared" si="588"/>
        <v>0</v>
      </c>
      <c r="BL118" s="90"/>
      <c r="BM118" s="89">
        <f t="shared" si="589"/>
        <v>0</v>
      </c>
      <c r="BN118" s="90"/>
      <c r="BO118" s="89">
        <f t="shared" si="590"/>
        <v>0</v>
      </c>
      <c r="BP118" s="90"/>
      <c r="BQ118" s="89">
        <f t="shared" si="591"/>
        <v>0</v>
      </c>
      <c r="BR118" s="90"/>
      <c r="BS118" s="89">
        <f t="shared" si="592"/>
        <v>0</v>
      </c>
      <c r="BT118" s="90"/>
      <c r="BU118" s="89">
        <f t="shared" si="593"/>
        <v>0</v>
      </c>
      <c r="BV118" s="90"/>
      <c r="BW118" s="89">
        <f t="shared" si="594"/>
        <v>0</v>
      </c>
      <c r="BX118" s="90">
        <v>4</v>
      </c>
      <c r="BY118" s="89">
        <f t="shared" si="595"/>
        <v>480130.56</v>
      </c>
      <c r="BZ118" s="90"/>
      <c r="CA118" s="97">
        <f t="shared" si="596"/>
        <v>0</v>
      </c>
      <c r="CB118" s="90"/>
      <c r="CC118" s="89">
        <f t="shared" si="597"/>
        <v>0</v>
      </c>
      <c r="CD118" s="90"/>
      <c r="CE118" s="89">
        <f t="shared" si="598"/>
        <v>0</v>
      </c>
      <c r="CF118" s="90"/>
      <c r="CG118" s="89">
        <f t="shared" si="599"/>
        <v>0</v>
      </c>
      <c r="CH118" s="90"/>
      <c r="CI118" s="90">
        <f t="shared" si="600"/>
        <v>0</v>
      </c>
      <c r="CJ118" s="90"/>
      <c r="CK118" s="89">
        <f t="shared" si="601"/>
        <v>0</v>
      </c>
      <c r="CL118" s="90"/>
      <c r="CM118" s="89">
        <f t="shared" si="602"/>
        <v>0</v>
      </c>
      <c r="CN118" s="90"/>
      <c r="CO118" s="89">
        <f t="shared" si="603"/>
        <v>0</v>
      </c>
      <c r="CP118" s="90"/>
      <c r="CQ118" s="89">
        <f t="shared" si="604"/>
        <v>0</v>
      </c>
      <c r="CR118" s="90"/>
      <c r="CS118" s="89">
        <f t="shared" si="605"/>
        <v>0</v>
      </c>
      <c r="CT118" s="90"/>
      <c r="CU118" s="89">
        <f t="shared" si="606"/>
        <v>0</v>
      </c>
      <c r="CV118" s="90"/>
      <c r="CW118" s="89">
        <f t="shared" si="607"/>
        <v>0</v>
      </c>
      <c r="CX118" s="104"/>
      <c r="CY118" s="89">
        <f t="shared" si="608"/>
        <v>0</v>
      </c>
      <c r="CZ118" s="90"/>
      <c r="DA118" s="89">
        <f t="shared" si="609"/>
        <v>0</v>
      </c>
      <c r="DB118" s="90"/>
      <c r="DC118" s="95">
        <f t="shared" si="610"/>
        <v>0</v>
      </c>
      <c r="DD118" s="90"/>
      <c r="DE118" s="89">
        <f t="shared" si="611"/>
        <v>0</v>
      </c>
      <c r="DF118" s="105"/>
      <c r="DG118" s="89">
        <f t="shared" si="612"/>
        <v>0</v>
      </c>
      <c r="DH118" s="90"/>
      <c r="DI118" s="89">
        <f t="shared" si="613"/>
        <v>0</v>
      </c>
      <c r="DJ118" s="90"/>
      <c r="DK118" s="89">
        <f t="shared" si="614"/>
        <v>0</v>
      </c>
      <c r="DL118" s="90"/>
      <c r="DM118" s="97">
        <f t="shared" si="615"/>
        <v>0</v>
      </c>
      <c r="DN118" s="99">
        <f t="shared" si="564"/>
        <v>85</v>
      </c>
      <c r="DO118" s="97">
        <f t="shared" si="564"/>
        <v>9832673.7599999998</v>
      </c>
    </row>
    <row r="119" spans="1:119" ht="28.5" customHeight="1" x14ac:dyDescent="0.25">
      <c r="A119" s="100"/>
      <c r="B119" s="101">
        <v>93</v>
      </c>
      <c r="C119" s="82" t="s">
        <v>246</v>
      </c>
      <c r="D119" s="83">
        <v>22900</v>
      </c>
      <c r="E119" s="102">
        <v>4.51</v>
      </c>
      <c r="F119" s="102"/>
      <c r="G119" s="85">
        <v>1</v>
      </c>
      <c r="H119" s="86"/>
      <c r="I119" s="86"/>
      <c r="J119" s="83">
        <v>1.4</v>
      </c>
      <c r="K119" s="83">
        <v>1.68</v>
      </c>
      <c r="L119" s="83">
        <v>2.23</v>
      </c>
      <c r="M119" s="87">
        <v>2.57</v>
      </c>
      <c r="N119" s="90"/>
      <c r="O119" s="89">
        <f t="shared" si="296"/>
        <v>0</v>
      </c>
      <c r="P119" s="90">
        <f>6+14</f>
        <v>20</v>
      </c>
      <c r="Q119" s="90">
        <f t="shared" si="565"/>
        <v>3180993.2</v>
      </c>
      <c r="R119" s="90"/>
      <c r="S119" s="89">
        <f t="shared" si="566"/>
        <v>0</v>
      </c>
      <c r="T119" s="90"/>
      <c r="U119" s="89">
        <f t="shared" si="567"/>
        <v>0</v>
      </c>
      <c r="V119" s="90"/>
      <c r="W119" s="89">
        <f t="shared" si="568"/>
        <v>0</v>
      </c>
      <c r="X119" s="90"/>
      <c r="Y119" s="89">
        <f t="shared" si="569"/>
        <v>0</v>
      </c>
      <c r="Z119" s="90"/>
      <c r="AA119" s="89">
        <f t="shared" si="570"/>
        <v>0</v>
      </c>
      <c r="AB119" s="90"/>
      <c r="AC119" s="89">
        <f t="shared" si="571"/>
        <v>0</v>
      </c>
      <c r="AD119" s="90"/>
      <c r="AE119" s="89">
        <f t="shared" si="572"/>
        <v>0</v>
      </c>
      <c r="AF119" s="90"/>
      <c r="AG119" s="89">
        <f t="shared" si="573"/>
        <v>0</v>
      </c>
      <c r="AH119" s="92"/>
      <c r="AI119" s="89">
        <f t="shared" si="574"/>
        <v>0</v>
      </c>
      <c r="AJ119" s="90"/>
      <c r="AK119" s="89">
        <f t="shared" si="575"/>
        <v>0</v>
      </c>
      <c r="AL119" s="104"/>
      <c r="AM119" s="89">
        <f t="shared" si="576"/>
        <v>0</v>
      </c>
      <c r="AN119" s="90"/>
      <c r="AO119" s="95">
        <f t="shared" si="577"/>
        <v>0</v>
      </c>
      <c r="AP119" s="90"/>
      <c r="AQ119" s="89">
        <f t="shared" si="578"/>
        <v>0</v>
      </c>
      <c r="AR119" s="90"/>
      <c r="AS119" s="90">
        <f t="shared" si="579"/>
        <v>0</v>
      </c>
      <c r="AT119" s="90"/>
      <c r="AU119" s="90">
        <f t="shared" si="580"/>
        <v>0</v>
      </c>
      <c r="AV119" s="90"/>
      <c r="AW119" s="89">
        <f t="shared" si="581"/>
        <v>0</v>
      </c>
      <c r="AX119" s="90"/>
      <c r="AY119" s="89">
        <f t="shared" si="582"/>
        <v>0</v>
      </c>
      <c r="AZ119" s="90"/>
      <c r="BA119" s="89">
        <f t="shared" si="583"/>
        <v>0</v>
      </c>
      <c r="BB119" s="90"/>
      <c r="BC119" s="89">
        <f t="shared" si="584"/>
        <v>0</v>
      </c>
      <c r="BD119" s="90"/>
      <c r="BE119" s="89">
        <f t="shared" si="585"/>
        <v>0</v>
      </c>
      <c r="BF119" s="90">
        <v>12</v>
      </c>
      <c r="BG119" s="89">
        <f t="shared" si="586"/>
        <v>2082104.64</v>
      </c>
      <c r="BH119" s="90">
        <v>41</v>
      </c>
      <c r="BI119" s="89">
        <f t="shared" si="587"/>
        <v>7113857.5199999996</v>
      </c>
      <c r="BJ119" s="90"/>
      <c r="BK119" s="89">
        <f t="shared" si="588"/>
        <v>0</v>
      </c>
      <c r="BL119" s="90"/>
      <c r="BM119" s="89">
        <f t="shared" si="589"/>
        <v>0</v>
      </c>
      <c r="BN119" s="90"/>
      <c r="BO119" s="89">
        <f t="shared" si="590"/>
        <v>0</v>
      </c>
      <c r="BP119" s="90"/>
      <c r="BQ119" s="89">
        <f t="shared" si="591"/>
        <v>0</v>
      </c>
      <c r="BR119" s="90"/>
      <c r="BS119" s="89">
        <f t="shared" si="592"/>
        <v>0</v>
      </c>
      <c r="BT119" s="90"/>
      <c r="BU119" s="89">
        <f t="shared" si="593"/>
        <v>0</v>
      </c>
      <c r="BV119" s="90"/>
      <c r="BW119" s="89">
        <f t="shared" si="594"/>
        <v>0</v>
      </c>
      <c r="BX119" s="90"/>
      <c r="BY119" s="89">
        <f t="shared" si="595"/>
        <v>0</v>
      </c>
      <c r="BZ119" s="90"/>
      <c r="CA119" s="97">
        <f t="shared" si="596"/>
        <v>0</v>
      </c>
      <c r="CB119" s="90"/>
      <c r="CC119" s="89">
        <f t="shared" si="597"/>
        <v>0</v>
      </c>
      <c r="CD119" s="90"/>
      <c r="CE119" s="89">
        <f t="shared" si="598"/>
        <v>0</v>
      </c>
      <c r="CF119" s="90"/>
      <c r="CG119" s="89">
        <f t="shared" si="599"/>
        <v>0</v>
      </c>
      <c r="CH119" s="90"/>
      <c r="CI119" s="90">
        <f t="shared" si="600"/>
        <v>0</v>
      </c>
      <c r="CJ119" s="90"/>
      <c r="CK119" s="89">
        <f t="shared" si="601"/>
        <v>0</v>
      </c>
      <c r="CL119" s="90"/>
      <c r="CM119" s="89">
        <f t="shared" si="602"/>
        <v>0</v>
      </c>
      <c r="CN119" s="90"/>
      <c r="CO119" s="89">
        <f t="shared" si="603"/>
        <v>0</v>
      </c>
      <c r="CP119" s="90"/>
      <c r="CQ119" s="89">
        <f t="shared" si="604"/>
        <v>0</v>
      </c>
      <c r="CR119" s="90"/>
      <c r="CS119" s="89">
        <f t="shared" si="605"/>
        <v>0</v>
      </c>
      <c r="CT119" s="90"/>
      <c r="CU119" s="89">
        <f t="shared" si="606"/>
        <v>0</v>
      </c>
      <c r="CV119" s="90"/>
      <c r="CW119" s="89">
        <f t="shared" si="607"/>
        <v>0</v>
      </c>
      <c r="CX119" s="104"/>
      <c r="CY119" s="89">
        <f t="shared" si="608"/>
        <v>0</v>
      </c>
      <c r="CZ119" s="90"/>
      <c r="DA119" s="89">
        <f t="shared" si="609"/>
        <v>0</v>
      </c>
      <c r="DB119" s="90"/>
      <c r="DC119" s="95">
        <f t="shared" si="610"/>
        <v>0</v>
      </c>
      <c r="DD119" s="90"/>
      <c r="DE119" s="89">
        <f t="shared" si="611"/>
        <v>0</v>
      </c>
      <c r="DF119" s="105"/>
      <c r="DG119" s="89">
        <f t="shared" si="612"/>
        <v>0</v>
      </c>
      <c r="DH119" s="90"/>
      <c r="DI119" s="89">
        <f t="shared" si="613"/>
        <v>0</v>
      </c>
      <c r="DJ119" s="90"/>
      <c r="DK119" s="89">
        <f t="shared" si="614"/>
        <v>0</v>
      </c>
      <c r="DL119" s="90"/>
      <c r="DM119" s="97">
        <f t="shared" si="615"/>
        <v>0</v>
      </c>
      <c r="DN119" s="99">
        <f t="shared" si="564"/>
        <v>73</v>
      </c>
      <c r="DO119" s="97">
        <f t="shared" si="564"/>
        <v>12376955.359999999</v>
      </c>
    </row>
    <row r="120" spans="1:119" ht="15.75" customHeight="1" x14ac:dyDescent="0.25">
      <c r="A120" s="100"/>
      <c r="B120" s="101">
        <v>94</v>
      </c>
      <c r="C120" s="82" t="s">
        <v>247</v>
      </c>
      <c r="D120" s="83">
        <v>22900</v>
      </c>
      <c r="E120" s="102">
        <v>0.82</v>
      </c>
      <c r="F120" s="102"/>
      <c r="G120" s="85">
        <v>1</v>
      </c>
      <c r="H120" s="86"/>
      <c r="I120" s="86"/>
      <c r="J120" s="83">
        <v>1.4</v>
      </c>
      <c r="K120" s="83">
        <v>1.68</v>
      </c>
      <c r="L120" s="83">
        <v>2.23</v>
      </c>
      <c r="M120" s="87">
        <v>2.57</v>
      </c>
      <c r="N120" s="90">
        <v>286</v>
      </c>
      <c r="O120" s="89">
        <f t="shared" si="296"/>
        <v>8270582.3200000003</v>
      </c>
      <c r="P120" s="90">
        <v>595</v>
      </c>
      <c r="Q120" s="90">
        <f t="shared" si="565"/>
        <v>17206281.399999999</v>
      </c>
      <c r="R120" s="90">
        <v>1</v>
      </c>
      <c r="S120" s="89">
        <f t="shared" si="566"/>
        <v>28918.12</v>
      </c>
      <c r="T120" s="90"/>
      <c r="U120" s="89">
        <f t="shared" si="567"/>
        <v>0</v>
      </c>
      <c r="V120" s="90">
        <v>0</v>
      </c>
      <c r="W120" s="89">
        <f t="shared" si="568"/>
        <v>0</v>
      </c>
      <c r="X120" s="90">
        <v>0</v>
      </c>
      <c r="Y120" s="89">
        <f t="shared" si="569"/>
        <v>0</v>
      </c>
      <c r="Z120" s="90"/>
      <c r="AA120" s="89">
        <f t="shared" si="570"/>
        <v>0</v>
      </c>
      <c r="AB120" s="90">
        <v>0</v>
      </c>
      <c r="AC120" s="89">
        <f t="shared" si="571"/>
        <v>0</v>
      </c>
      <c r="AD120" s="90">
        <v>185</v>
      </c>
      <c r="AE120" s="89">
        <f t="shared" si="572"/>
        <v>5349852.2</v>
      </c>
      <c r="AF120" s="90">
        <v>40</v>
      </c>
      <c r="AG120" s="89">
        <f t="shared" si="573"/>
        <v>1472195.2</v>
      </c>
      <c r="AH120" s="92"/>
      <c r="AI120" s="89">
        <f t="shared" si="574"/>
        <v>0</v>
      </c>
      <c r="AJ120" s="90">
        <v>132</v>
      </c>
      <c r="AK120" s="89">
        <f t="shared" si="575"/>
        <v>3817191.8400000003</v>
      </c>
      <c r="AL120" s="104"/>
      <c r="AM120" s="89">
        <f t="shared" si="576"/>
        <v>0</v>
      </c>
      <c r="AN120" s="90">
        <v>136</v>
      </c>
      <c r="AO120" s="95">
        <f t="shared" si="577"/>
        <v>4719437.1839999994</v>
      </c>
      <c r="AP120" s="90"/>
      <c r="AQ120" s="89">
        <f t="shared" si="578"/>
        <v>0</v>
      </c>
      <c r="AR120" s="90">
        <f>21-2</f>
        <v>19</v>
      </c>
      <c r="AS120" s="90">
        <f t="shared" si="579"/>
        <v>449545.32</v>
      </c>
      <c r="AT120" s="90">
        <v>69</v>
      </c>
      <c r="AU120" s="90">
        <f t="shared" si="580"/>
        <v>2086048.0199999996</v>
      </c>
      <c r="AV120" s="90">
        <v>0</v>
      </c>
      <c r="AW120" s="89">
        <f t="shared" si="581"/>
        <v>0</v>
      </c>
      <c r="AX120" s="90">
        <v>0</v>
      </c>
      <c r="AY120" s="89">
        <f t="shared" si="582"/>
        <v>0</v>
      </c>
      <c r="AZ120" s="90">
        <v>0</v>
      </c>
      <c r="BA120" s="89">
        <f t="shared" si="583"/>
        <v>0</v>
      </c>
      <c r="BB120" s="90">
        <v>120</v>
      </c>
      <c r="BC120" s="89">
        <f t="shared" si="584"/>
        <v>3470174.4000000004</v>
      </c>
      <c r="BD120" s="90">
        <v>31</v>
      </c>
      <c r="BE120" s="89">
        <f t="shared" si="585"/>
        <v>896461.72</v>
      </c>
      <c r="BF120" s="90">
        <v>292</v>
      </c>
      <c r="BG120" s="89">
        <f t="shared" si="586"/>
        <v>9211735.6799999997</v>
      </c>
      <c r="BH120" s="90">
        <v>180</v>
      </c>
      <c r="BI120" s="89">
        <f t="shared" si="587"/>
        <v>5678467.2000000002</v>
      </c>
      <c r="BJ120" s="90">
        <v>0</v>
      </c>
      <c r="BK120" s="89">
        <f t="shared" si="588"/>
        <v>0</v>
      </c>
      <c r="BL120" s="90">
        <v>0</v>
      </c>
      <c r="BM120" s="89">
        <f t="shared" si="589"/>
        <v>0</v>
      </c>
      <c r="BN120" s="90">
        <f>430+10</f>
        <v>440</v>
      </c>
      <c r="BO120" s="89">
        <f t="shared" si="590"/>
        <v>15268767.359999999</v>
      </c>
      <c r="BP120" s="90">
        <v>52</v>
      </c>
      <c r="BQ120" s="89">
        <f t="shared" si="591"/>
        <v>1640446.0799999998</v>
      </c>
      <c r="BR120" s="90">
        <v>47</v>
      </c>
      <c r="BS120" s="89">
        <f t="shared" si="592"/>
        <v>1853388.5999999999</v>
      </c>
      <c r="BT120" s="90">
        <v>475</v>
      </c>
      <c r="BU120" s="89">
        <f t="shared" si="593"/>
        <v>13486359.6</v>
      </c>
      <c r="BV120" s="90">
        <v>184</v>
      </c>
      <c r="BW120" s="89">
        <f t="shared" si="594"/>
        <v>7255819.1999999993</v>
      </c>
      <c r="BX120" s="90">
        <v>273</v>
      </c>
      <c r="BY120" s="89">
        <f t="shared" si="595"/>
        <v>8612341.9199999999</v>
      </c>
      <c r="BZ120" s="90">
        <v>189</v>
      </c>
      <c r="CA120" s="97">
        <f t="shared" si="596"/>
        <v>5962390.5599999996</v>
      </c>
      <c r="CB120" s="90">
        <v>0</v>
      </c>
      <c r="CC120" s="89">
        <f t="shared" si="597"/>
        <v>0</v>
      </c>
      <c r="CD120" s="90">
        <v>0</v>
      </c>
      <c r="CE120" s="89">
        <f t="shared" si="598"/>
        <v>0</v>
      </c>
      <c r="CF120" s="90">
        <v>0</v>
      </c>
      <c r="CG120" s="89">
        <f t="shared" si="599"/>
        <v>0</v>
      </c>
      <c r="CH120" s="90"/>
      <c r="CI120" s="90">
        <f t="shared" si="600"/>
        <v>0</v>
      </c>
      <c r="CJ120" s="90"/>
      <c r="CK120" s="89">
        <f t="shared" si="601"/>
        <v>0</v>
      </c>
      <c r="CL120" s="90">
        <v>42</v>
      </c>
      <c r="CM120" s="89">
        <f t="shared" si="602"/>
        <v>772902.47999999986</v>
      </c>
      <c r="CN120" s="90">
        <v>153</v>
      </c>
      <c r="CO120" s="89">
        <f t="shared" si="603"/>
        <v>2815573.3199999994</v>
      </c>
      <c r="CP120" s="90">
        <v>923</v>
      </c>
      <c r="CQ120" s="89">
        <f t="shared" si="604"/>
        <v>16985452.119999997</v>
      </c>
      <c r="CR120" s="90">
        <v>56</v>
      </c>
      <c r="CS120" s="89">
        <f t="shared" si="605"/>
        <v>1663580.5759999999</v>
      </c>
      <c r="CT120" s="90">
        <v>192</v>
      </c>
      <c r="CU120" s="89">
        <f t="shared" si="606"/>
        <v>5703704.8319999985</v>
      </c>
      <c r="CV120" s="90">
        <v>136</v>
      </c>
      <c r="CW120" s="89">
        <f t="shared" si="607"/>
        <v>4290397.4399999995</v>
      </c>
      <c r="CX120" s="104"/>
      <c r="CY120" s="89">
        <f t="shared" si="608"/>
        <v>0</v>
      </c>
      <c r="CZ120" s="90"/>
      <c r="DA120" s="89">
        <f t="shared" si="609"/>
        <v>0</v>
      </c>
      <c r="DB120" s="90"/>
      <c r="DC120" s="95">
        <f t="shared" si="610"/>
        <v>0</v>
      </c>
      <c r="DD120" s="90">
        <v>115</v>
      </c>
      <c r="DE120" s="89">
        <f t="shared" si="611"/>
        <v>3627909.6</v>
      </c>
      <c r="DF120" s="105">
        <v>12</v>
      </c>
      <c r="DG120" s="89">
        <f t="shared" si="612"/>
        <v>454277.37599999999</v>
      </c>
      <c r="DH120" s="90">
        <v>220</v>
      </c>
      <c r="DI120" s="89">
        <f t="shared" si="613"/>
        <v>7842594.1439999985</v>
      </c>
      <c r="DJ120" s="90">
        <v>25</v>
      </c>
      <c r="DK120" s="89">
        <f t="shared" si="614"/>
        <v>1256248.2</v>
      </c>
      <c r="DL120" s="90">
        <v>64</v>
      </c>
      <c r="DM120" s="97">
        <f t="shared" si="615"/>
        <v>3706326.5279999999</v>
      </c>
      <c r="DN120" s="99">
        <f t="shared" si="564"/>
        <v>5684</v>
      </c>
      <c r="DO120" s="97">
        <f t="shared" si="564"/>
        <v>165855370.53999993</v>
      </c>
    </row>
    <row r="121" spans="1:119" ht="15.75" customHeight="1" x14ac:dyDescent="0.25">
      <c r="A121" s="100">
        <v>16</v>
      </c>
      <c r="B121" s="179"/>
      <c r="C121" s="194" t="s">
        <v>248</v>
      </c>
      <c r="D121" s="83">
        <v>22900</v>
      </c>
      <c r="E121" s="180">
        <v>1.2</v>
      </c>
      <c r="F121" s="180"/>
      <c r="G121" s="85">
        <v>1</v>
      </c>
      <c r="H121" s="86"/>
      <c r="I121" s="86"/>
      <c r="J121" s="83">
        <v>1.4</v>
      </c>
      <c r="K121" s="83">
        <v>1.68</v>
      </c>
      <c r="L121" s="83">
        <v>2.23</v>
      </c>
      <c r="M121" s="87">
        <v>2.57</v>
      </c>
      <c r="N121" s="110">
        <f>SUM(N122:N133)</f>
        <v>160</v>
      </c>
      <c r="O121" s="110">
        <f t="shared" ref="O121:BZ121" si="616">SUM(O122:O133)</f>
        <v>6669570.0399999991</v>
      </c>
      <c r="P121" s="110">
        <f t="shared" si="616"/>
        <v>2193</v>
      </c>
      <c r="Q121" s="110">
        <f t="shared" si="616"/>
        <v>143168899.29999998</v>
      </c>
      <c r="R121" s="110">
        <f t="shared" si="616"/>
        <v>251</v>
      </c>
      <c r="S121" s="110">
        <f t="shared" si="616"/>
        <v>8409402.1199999992</v>
      </c>
      <c r="T121" s="110">
        <f t="shared" si="616"/>
        <v>1</v>
      </c>
      <c r="U121" s="110">
        <f t="shared" si="616"/>
        <v>186589.19999999998</v>
      </c>
      <c r="V121" s="110">
        <f t="shared" si="616"/>
        <v>0</v>
      </c>
      <c r="W121" s="110">
        <f t="shared" si="616"/>
        <v>0</v>
      </c>
      <c r="X121" s="110">
        <f t="shared" si="616"/>
        <v>0</v>
      </c>
      <c r="Y121" s="110">
        <f t="shared" si="616"/>
        <v>0</v>
      </c>
      <c r="Z121" s="110">
        <f t="shared" si="616"/>
        <v>0</v>
      </c>
      <c r="AA121" s="110">
        <f t="shared" si="616"/>
        <v>0</v>
      </c>
      <c r="AB121" s="110">
        <f t="shared" si="616"/>
        <v>0</v>
      </c>
      <c r="AC121" s="110">
        <f t="shared" si="616"/>
        <v>0</v>
      </c>
      <c r="AD121" s="110">
        <f t="shared" si="616"/>
        <v>200</v>
      </c>
      <c r="AE121" s="110">
        <f t="shared" si="616"/>
        <v>4360160</v>
      </c>
      <c r="AF121" s="110">
        <f t="shared" si="616"/>
        <v>0</v>
      </c>
      <c r="AG121" s="110">
        <f t="shared" si="616"/>
        <v>0</v>
      </c>
      <c r="AH121" s="110">
        <f t="shared" si="616"/>
        <v>6</v>
      </c>
      <c r="AI121" s="110">
        <f t="shared" si="616"/>
        <v>296234.39999999997</v>
      </c>
      <c r="AJ121" s="110">
        <f t="shared" si="616"/>
        <v>50</v>
      </c>
      <c r="AK121" s="110">
        <f t="shared" si="616"/>
        <v>1090040</v>
      </c>
      <c r="AL121" s="110">
        <f t="shared" si="616"/>
        <v>2</v>
      </c>
      <c r="AM121" s="110">
        <f t="shared" si="616"/>
        <v>151656.62400000001</v>
      </c>
      <c r="AN121" s="110">
        <f t="shared" si="616"/>
        <v>49</v>
      </c>
      <c r="AO121" s="110">
        <f t="shared" si="616"/>
        <v>1297198.8959999999</v>
      </c>
      <c r="AP121" s="110">
        <v>0</v>
      </c>
      <c r="AQ121" s="110">
        <f t="shared" si="616"/>
        <v>0</v>
      </c>
      <c r="AR121" s="110">
        <f t="shared" si="616"/>
        <v>15</v>
      </c>
      <c r="AS121" s="110">
        <f t="shared" si="616"/>
        <v>316752.8</v>
      </c>
      <c r="AT121" s="110">
        <f t="shared" si="616"/>
        <v>0</v>
      </c>
      <c r="AU121" s="110">
        <f t="shared" si="616"/>
        <v>0</v>
      </c>
      <c r="AV121" s="110">
        <f t="shared" si="616"/>
        <v>0</v>
      </c>
      <c r="AW121" s="110">
        <f t="shared" si="616"/>
        <v>0</v>
      </c>
      <c r="AX121" s="110">
        <f t="shared" si="616"/>
        <v>0</v>
      </c>
      <c r="AY121" s="110">
        <f t="shared" si="616"/>
        <v>0</v>
      </c>
      <c r="AZ121" s="110">
        <f t="shared" si="616"/>
        <v>0</v>
      </c>
      <c r="BA121" s="110">
        <f t="shared" si="616"/>
        <v>0</v>
      </c>
      <c r="BB121" s="110">
        <f t="shared" si="616"/>
        <v>132</v>
      </c>
      <c r="BC121" s="110">
        <f t="shared" si="616"/>
        <v>3486268.52</v>
      </c>
      <c r="BD121" s="110">
        <f t="shared" si="616"/>
        <v>85</v>
      </c>
      <c r="BE121" s="110">
        <f t="shared" si="616"/>
        <v>1811870.9000000001</v>
      </c>
      <c r="BF121" s="110">
        <f t="shared" si="616"/>
        <v>52</v>
      </c>
      <c r="BG121" s="110">
        <f t="shared" si="616"/>
        <v>1663144.56</v>
      </c>
      <c r="BH121" s="110">
        <f t="shared" si="616"/>
        <v>909</v>
      </c>
      <c r="BI121" s="110">
        <f t="shared" si="616"/>
        <v>52009296.527999997</v>
      </c>
      <c r="BJ121" s="110">
        <f t="shared" si="616"/>
        <v>34</v>
      </c>
      <c r="BK121" s="110">
        <f t="shared" si="616"/>
        <v>941063.59200000006</v>
      </c>
      <c r="BL121" s="110">
        <f t="shared" si="616"/>
        <v>0</v>
      </c>
      <c r="BM121" s="110">
        <f t="shared" si="616"/>
        <v>0</v>
      </c>
      <c r="BN121" s="110">
        <f t="shared" si="616"/>
        <v>355</v>
      </c>
      <c r="BO121" s="110">
        <f t="shared" si="616"/>
        <v>9849139.7759999987</v>
      </c>
      <c r="BP121" s="110">
        <f t="shared" si="616"/>
        <v>97</v>
      </c>
      <c r="BQ121" s="110">
        <f t="shared" si="616"/>
        <v>2394882</v>
      </c>
      <c r="BR121" s="110">
        <f t="shared" si="616"/>
        <v>131</v>
      </c>
      <c r="BS121" s="110">
        <f t="shared" si="616"/>
        <v>3603191.34</v>
      </c>
      <c r="BT121" s="110">
        <f t="shared" si="616"/>
        <v>421</v>
      </c>
      <c r="BU121" s="110">
        <f t="shared" si="616"/>
        <v>10973330.088</v>
      </c>
      <c r="BV121" s="110">
        <f t="shared" si="616"/>
        <v>176</v>
      </c>
      <c r="BW121" s="110">
        <f t="shared" si="616"/>
        <v>5911415.1600000001</v>
      </c>
      <c r="BX121" s="110">
        <f t="shared" si="616"/>
        <v>150</v>
      </c>
      <c r="BY121" s="110">
        <f t="shared" si="616"/>
        <v>4352337.3600000003</v>
      </c>
      <c r="BZ121" s="110">
        <f t="shared" si="616"/>
        <v>157</v>
      </c>
      <c r="CA121" s="110">
        <f t="shared" ref="CA121:DO121" si="617">SUM(CA122:CA133)</f>
        <v>4054948.8</v>
      </c>
      <c r="CB121" s="110">
        <f t="shared" si="617"/>
        <v>0</v>
      </c>
      <c r="CC121" s="110">
        <f t="shared" si="617"/>
        <v>0</v>
      </c>
      <c r="CD121" s="110">
        <f t="shared" si="617"/>
        <v>0</v>
      </c>
      <c r="CE121" s="110">
        <f t="shared" si="617"/>
        <v>0</v>
      </c>
      <c r="CF121" s="110">
        <f t="shared" si="617"/>
        <v>0</v>
      </c>
      <c r="CG121" s="110">
        <f t="shared" si="617"/>
        <v>0</v>
      </c>
      <c r="CH121" s="110">
        <f t="shared" si="617"/>
        <v>0</v>
      </c>
      <c r="CI121" s="110">
        <f t="shared" si="617"/>
        <v>0</v>
      </c>
      <c r="CJ121" s="110">
        <f t="shared" si="617"/>
        <v>0</v>
      </c>
      <c r="CK121" s="110">
        <f t="shared" si="617"/>
        <v>0</v>
      </c>
      <c r="CL121" s="110">
        <f t="shared" si="617"/>
        <v>61</v>
      </c>
      <c r="CM121" s="110">
        <f t="shared" si="617"/>
        <v>1329848.8</v>
      </c>
      <c r="CN121" s="110">
        <f t="shared" si="617"/>
        <v>96</v>
      </c>
      <c r="CO121" s="110">
        <f t="shared" si="617"/>
        <v>2092876.7999999998</v>
      </c>
      <c r="CP121" s="110">
        <f t="shared" si="617"/>
        <v>60</v>
      </c>
      <c r="CQ121" s="110">
        <f t="shared" si="617"/>
        <v>1308048</v>
      </c>
      <c r="CR121" s="110">
        <f t="shared" si="617"/>
        <v>56</v>
      </c>
      <c r="CS121" s="110">
        <f t="shared" si="617"/>
        <v>1031302.874</v>
      </c>
      <c r="CT121" s="110">
        <f t="shared" si="617"/>
        <v>141</v>
      </c>
      <c r="CU121" s="110">
        <f t="shared" si="617"/>
        <v>2940264.2780000004</v>
      </c>
      <c r="CV121" s="110">
        <f t="shared" si="617"/>
        <v>187</v>
      </c>
      <c r="CW121" s="110">
        <f t="shared" si="617"/>
        <v>4926724.3199999994</v>
      </c>
      <c r="CX121" s="110">
        <f t="shared" si="617"/>
        <v>25</v>
      </c>
      <c r="CY121" s="110">
        <f t="shared" si="617"/>
        <v>654024</v>
      </c>
      <c r="CZ121" s="110">
        <f t="shared" si="617"/>
        <v>0</v>
      </c>
      <c r="DA121" s="110">
        <f t="shared" si="617"/>
        <v>0</v>
      </c>
      <c r="DB121" s="110">
        <f t="shared" si="617"/>
        <v>0</v>
      </c>
      <c r="DC121" s="113">
        <f t="shared" si="617"/>
        <v>0</v>
      </c>
      <c r="DD121" s="110">
        <f t="shared" si="617"/>
        <v>84</v>
      </c>
      <c r="DE121" s="110">
        <f t="shared" si="617"/>
        <v>2069024.16</v>
      </c>
      <c r="DF121" s="114">
        <f t="shared" si="617"/>
        <v>22</v>
      </c>
      <c r="DG121" s="110">
        <f t="shared" si="617"/>
        <v>552457.92000000004</v>
      </c>
      <c r="DH121" s="110">
        <f t="shared" si="617"/>
        <v>220</v>
      </c>
      <c r="DI121" s="110">
        <f t="shared" si="617"/>
        <v>5966984.116799999</v>
      </c>
      <c r="DJ121" s="110">
        <v>44</v>
      </c>
      <c r="DK121" s="110">
        <f t="shared" si="617"/>
        <v>1333870.04</v>
      </c>
      <c r="DL121" s="110">
        <f t="shared" si="617"/>
        <v>68</v>
      </c>
      <c r="DM121" s="110">
        <f t="shared" si="617"/>
        <v>2552572.3159999996</v>
      </c>
      <c r="DN121" s="110">
        <f t="shared" si="617"/>
        <v>6690</v>
      </c>
      <c r="DO121" s="110">
        <f t="shared" si="617"/>
        <v>293755389.62880003</v>
      </c>
    </row>
    <row r="122" spans="1:119" ht="33.75" customHeight="1" x14ac:dyDescent="0.25">
      <c r="A122" s="100"/>
      <c r="B122" s="101">
        <v>95</v>
      </c>
      <c r="C122" s="82" t="s">
        <v>249</v>
      </c>
      <c r="D122" s="83">
        <v>22900</v>
      </c>
      <c r="E122" s="102">
        <v>0.98</v>
      </c>
      <c r="F122" s="102"/>
      <c r="G122" s="85">
        <v>1</v>
      </c>
      <c r="H122" s="86"/>
      <c r="I122" s="86"/>
      <c r="J122" s="83">
        <v>1.4</v>
      </c>
      <c r="K122" s="83">
        <v>1.68</v>
      </c>
      <c r="L122" s="83">
        <v>2.23</v>
      </c>
      <c r="M122" s="87">
        <v>2.57</v>
      </c>
      <c r="N122" s="90"/>
      <c r="O122" s="89">
        <f t="shared" si="296"/>
        <v>0</v>
      </c>
      <c r="P122" s="90">
        <v>7</v>
      </c>
      <c r="Q122" s="90">
        <f>(P122*$D122*$E122*$G122*$J122*$Q$10)</f>
        <v>241924.75999999998</v>
      </c>
      <c r="R122" s="90">
        <v>149</v>
      </c>
      <c r="S122" s="89">
        <f>(R122*$D122*$E122*$G122*$J122*$S$10)</f>
        <v>5149541.3199999994</v>
      </c>
      <c r="T122" s="90"/>
      <c r="U122" s="89">
        <f t="shared" ref="U122:U123" si="618">(T122/12*7*$D122*$E122*$G122*$J122*$U$10)+(T122/12*5*$D122*$E122*$G122*$J122*$U$11)</f>
        <v>0</v>
      </c>
      <c r="V122" s="90">
        <v>0</v>
      </c>
      <c r="W122" s="89">
        <f>(V122*$D122*$E122*$G122*$J122*$W$10)</f>
        <v>0</v>
      </c>
      <c r="X122" s="90">
        <v>0</v>
      </c>
      <c r="Y122" s="89">
        <f>(X122*$D122*$E122*$G122*$J122*$Y$10)</f>
        <v>0</v>
      </c>
      <c r="Z122" s="90"/>
      <c r="AA122" s="89">
        <f>(Z122*$D122*$E122*$G122*$J122*$AA$10)</f>
        <v>0</v>
      </c>
      <c r="AB122" s="90">
        <v>0</v>
      </c>
      <c r="AC122" s="89">
        <f>(AB122*$D122*$E122*$G122*$J122*$AC$10)</f>
        <v>0</v>
      </c>
      <c r="AD122" s="90"/>
      <c r="AE122" s="89">
        <f>(AD122*$D122*$E122*$G122*$J122*$AE$10)</f>
        <v>0</v>
      </c>
      <c r="AF122" s="90">
        <v>0</v>
      </c>
      <c r="AG122" s="89">
        <f>(AF122*$D122*$E122*$G122*$J122*$AG$10)</f>
        <v>0</v>
      </c>
      <c r="AH122" s="92"/>
      <c r="AI122" s="89">
        <f>(AH122*$D122*$E122*$G122*$J122*$AI$10)</f>
        <v>0</v>
      </c>
      <c r="AJ122" s="90"/>
      <c r="AK122" s="89">
        <f>(AJ122*$D122*$E122*$G122*$J122*$AK$10)</f>
        <v>0</v>
      </c>
      <c r="AL122" s="104"/>
      <c r="AM122" s="89">
        <f>(AL122*$D122*$E122*$G122*$K122*$AM$10)</f>
        <v>0</v>
      </c>
      <c r="AN122" s="90">
        <v>1</v>
      </c>
      <c r="AO122" s="95">
        <f>(AN122*$D122*$E122*$G122*$K122*$AO$10)</f>
        <v>41472.815999999999</v>
      </c>
      <c r="AP122" s="90"/>
      <c r="AQ122" s="89">
        <f>(AP122*$D122*$E122*$G122*$J122*$AQ$10)</f>
        <v>0</v>
      </c>
      <c r="AR122" s="90">
        <v>0</v>
      </c>
      <c r="AS122" s="90">
        <f>(AR122*$D122*$E122*$G122*$J122*$AS$10)</f>
        <v>0</v>
      </c>
      <c r="AT122" s="90">
        <v>0</v>
      </c>
      <c r="AU122" s="90">
        <f>(AT122*$D122*$E122*$G122*$J122*$AU$10)</f>
        <v>0</v>
      </c>
      <c r="AV122" s="90">
        <v>0</v>
      </c>
      <c r="AW122" s="89">
        <f>(AV122*$D122*$E122*$G122*$J122*$AW$10)</f>
        <v>0</v>
      </c>
      <c r="AX122" s="90">
        <v>0</v>
      </c>
      <c r="AY122" s="89">
        <f>(AX122*$D122*$E122*$G122*$J122*$AY$10)</f>
        <v>0</v>
      </c>
      <c r="AZ122" s="90">
        <v>0</v>
      </c>
      <c r="BA122" s="89">
        <f>(AZ122*$D122*$E122*$G122*$J122*$BA$10)</f>
        <v>0</v>
      </c>
      <c r="BB122" s="90"/>
      <c r="BC122" s="89">
        <f>(BB122*$D122*$E122*$G122*$J122*$BC$10)</f>
        <v>0</v>
      </c>
      <c r="BD122" s="90"/>
      <c r="BE122" s="89">
        <f>(BD122*$D122*$E122*$G122*$J122*$BE$10)</f>
        <v>0</v>
      </c>
      <c r="BF122" s="90">
        <v>5</v>
      </c>
      <c r="BG122" s="89">
        <f>(BF122*$D122*$E122*$G122*$K122*$BG$10)</f>
        <v>188512.8</v>
      </c>
      <c r="BH122" s="90"/>
      <c r="BI122" s="89">
        <f>(BH122*$D122*$E122*$G122*$K122*$BI$10)</f>
        <v>0</v>
      </c>
      <c r="BJ122" s="90">
        <v>3</v>
      </c>
      <c r="BK122" s="89">
        <f>(BJ122*$D122*$E122*$G122*$K122*$BK$10)</f>
        <v>130073.83199999998</v>
      </c>
      <c r="BL122" s="90">
        <v>0</v>
      </c>
      <c r="BM122" s="89">
        <f>(BL122*$D122*$E122*$G122*$K122*$BM$10)</f>
        <v>0</v>
      </c>
      <c r="BN122" s="90">
        <v>1</v>
      </c>
      <c r="BO122" s="89">
        <f>(BN122*$D122*$E122*$G122*$K122*$BO$10)</f>
        <v>41472.815999999999</v>
      </c>
      <c r="BP122" s="90"/>
      <c r="BQ122" s="89">
        <f>(BP122*$D122*$E122*$G122*$K122*$BQ$10)</f>
        <v>0</v>
      </c>
      <c r="BR122" s="90">
        <v>1</v>
      </c>
      <c r="BS122" s="89">
        <f>(BR122*$D122*$E122*$G122*$K122*$BS$10)</f>
        <v>47128.2</v>
      </c>
      <c r="BT122" s="90"/>
      <c r="BU122" s="89">
        <f>(BT122*$D122*$E122*$G122*$K122*$BU$10)</f>
        <v>0</v>
      </c>
      <c r="BV122" s="90">
        <v>3</v>
      </c>
      <c r="BW122" s="89">
        <f>(BV122*$D122*$E122*$G122*$K122*$BW$10)</f>
        <v>141384.59999999998</v>
      </c>
      <c r="BX122" s="90"/>
      <c r="BY122" s="89">
        <f>(BX122*$D122*$E122*$G122*$K122*$BY$10)</f>
        <v>0</v>
      </c>
      <c r="BZ122" s="90">
        <v>5</v>
      </c>
      <c r="CA122" s="97">
        <f>(BZ122*$D122*$E122*$G122*$K122*$CA$10)</f>
        <v>188512.8</v>
      </c>
      <c r="CB122" s="90">
        <v>0</v>
      </c>
      <c r="CC122" s="89">
        <f>(CB122*$D122*$E122*$G122*$J122*$CC$10)</f>
        <v>0</v>
      </c>
      <c r="CD122" s="90"/>
      <c r="CE122" s="89">
        <f>(CD122*$D122*$E122*$G122*$J122*$CE$10)</f>
        <v>0</v>
      </c>
      <c r="CF122" s="90">
        <v>0</v>
      </c>
      <c r="CG122" s="89">
        <f>(CF122*$D122*$E122*$G122*$J122*$CG$10)</f>
        <v>0</v>
      </c>
      <c r="CH122" s="90"/>
      <c r="CI122" s="90">
        <f>(CH122*$D122*$E122*$G122*$J122*$CI$10)</f>
        <v>0</v>
      </c>
      <c r="CJ122" s="90"/>
      <c r="CK122" s="89">
        <f>(CJ122*$D122*$E122*$G122*$K122*$CK$10)</f>
        <v>0</v>
      </c>
      <c r="CL122" s="90">
        <v>0</v>
      </c>
      <c r="CM122" s="89">
        <f>(CL122*$D122*$E122*$G122*$J122*$CM$10)</f>
        <v>0</v>
      </c>
      <c r="CN122" s="90"/>
      <c r="CO122" s="89">
        <f>(CN122*$D122*$E122*$G122*$J122*$CO$10)</f>
        <v>0</v>
      </c>
      <c r="CP122" s="90"/>
      <c r="CQ122" s="89">
        <f>(CP122*$D122*$E122*$G122*$J122*$CQ$10)</f>
        <v>0</v>
      </c>
      <c r="CR122" s="90"/>
      <c r="CS122" s="89">
        <f>(CR122*$D122*$E122*$G122*$J122*$CS$10)</f>
        <v>0</v>
      </c>
      <c r="CT122" s="90">
        <v>1</v>
      </c>
      <c r="CU122" s="89">
        <f>(CT122*$D122*$E122*$G122*$J122*$CU$10)</f>
        <v>35503.243999999999</v>
      </c>
      <c r="CV122" s="90">
        <v>3</v>
      </c>
      <c r="CW122" s="89">
        <f>(CV122*$D122*$E122*$G122*$K122*$CW$10)</f>
        <v>113107.68</v>
      </c>
      <c r="CX122" s="104"/>
      <c r="CY122" s="89">
        <f>(CX122*$D122*$E122*$G122*$K122*$CY$10)</f>
        <v>0</v>
      </c>
      <c r="CZ122" s="90"/>
      <c r="DA122" s="89">
        <f>(CZ122*$D122*$E122*$G122*$J122*$DA$10)</f>
        <v>0</v>
      </c>
      <c r="DB122" s="90">
        <v>0</v>
      </c>
      <c r="DC122" s="95">
        <f>(DB122*$D122*$E122*$G122*$K122*$DC$10)</f>
        <v>0</v>
      </c>
      <c r="DD122" s="90">
        <v>1</v>
      </c>
      <c r="DE122" s="89">
        <f>(DD122*$D122*$E122*$G122*$K122*$DE$10)</f>
        <v>37702.559999999998</v>
      </c>
      <c r="DF122" s="105"/>
      <c r="DG122" s="89">
        <f>(DF122*$D122*$E122*$G122*$K122*$DG$10)</f>
        <v>0</v>
      </c>
      <c r="DH122" s="90">
        <v>3</v>
      </c>
      <c r="DI122" s="89">
        <f>(DH122*$D122*$E122*$G122*$K122*$DI$10)</f>
        <v>127811.67839999998</v>
      </c>
      <c r="DJ122" s="90"/>
      <c r="DK122" s="89">
        <f>(DJ122*$D122*$E122*$G122*$L122*$DK$10)</f>
        <v>0</v>
      </c>
      <c r="DL122" s="90"/>
      <c r="DM122" s="97">
        <f>(DL122*$D122*$E122*$G122*$M122*$DM$10)</f>
        <v>0</v>
      </c>
      <c r="DN122" s="99">
        <f t="shared" ref="DN122:DO133" si="619">SUM(N122,P122,R122,T122,V122,X122,Z122,AB122,AD122,AF122,AH122,AJ122,AL122,AP122,AR122,CF122,AT122,AV122,AX122,AZ122,BB122,CJ122,BD122,BF122,BH122,BL122,AN122,BN122,BP122,BR122,BT122,BV122,BX122,BZ122,CB122,CD122,CH122,CL122,CN122,CP122,CR122,CT122,CV122,CX122,BJ122,CZ122,DB122,DD122,DF122,DH122,DJ122,DL122)</f>
        <v>183</v>
      </c>
      <c r="DO122" s="97">
        <f t="shared" si="619"/>
        <v>6484149.1063999971</v>
      </c>
    </row>
    <row r="123" spans="1:119" ht="33.75" customHeight="1" x14ac:dyDescent="0.25">
      <c r="A123" s="100"/>
      <c r="B123" s="101">
        <v>96</v>
      </c>
      <c r="C123" s="82" t="s">
        <v>250</v>
      </c>
      <c r="D123" s="83">
        <v>22900</v>
      </c>
      <c r="E123" s="102">
        <v>1.49</v>
      </c>
      <c r="F123" s="102"/>
      <c r="G123" s="85">
        <v>1</v>
      </c>
      <c r="H123" s="86"/>
      <c r="I123" s="86"/>
      <c r="J123" s="83">
        <v>1.4</v>
      </c>
      <c r="K123" s="83">
        <v>1.68</v>
      </c>
      <c r="L123" s="83">
        <v>2.23</v>
      </c>
      <c r="M123" s="87">
        <v>2.57</v>
      </c>
      <c r="N123" s="90"/>
      <c r="O123" s="89">
        <f t="shared" si="296"/>
        <v>0</v>
      </c>
      <c r="P123" s="90">
        <v>7</v>
      </c>
      <c r="Q123" s="90">
        <f>(P123*$D123*$E123*$G123*$J123*$Q$10)</f>
        <v>367824.38</v>
      </c>
      <c r="R123" s="90"/>
      <c r="S123" s="89">
        <f>(R123*$D123*$E123*$G123*$J123*$S$10)</f>
        <v>0</v>
      </c>
      <c r="T123" s="90"/>
      <c r="U123" s="89">
        <f t="shared" si="618"/>
        <v>0</v>
      </c>
      <c r="V123" s="90"/>
      <c r="W123" s="89">
        <f>(V123*$D123*$E123*$G123*$J123*$W$10)</f>
        <v>0</v>
      </c>
      <c r="X123" s="90"/>
      <c r="Y123" s="89">
        <f>(X123*$D123*$E123*$G123*$J123*$Y$10)</f>
        <v>0</v>
      </c>
      <c r="Z123" s="90"/>
      <c r="AA123" s="89">
        <f>(Z123*$D123*$E123*$G123*$J123*$AA$10)</f>
        <v>0</v>
      </c>
      <c r="AB123" s="90"/>
      <c r="AC123" s="89">
        <f>(AB123*$D123*$E123*$G123*$J123*$AC$10)</f>
        <v>0</v>
      </c>
      <c r="AD123" s="90"/>
      <c r="AE123" s="89">
        <f>(AD123*$D123*$E123*$G123*$J123*$AE$10)</f>
        <v>0</v>
      </c>
      <c r="AF123" s="90"/>
      <c r="AG123" s="89">
        <f>(AF123*$D123*$E123*$G123*$J123*$AG$10)</f>
        <v>0</v>
      </c>
      <c r="AH123" s="92"/>
      <c r="AI123" s="89">
        <f>(AH123*$D123*$E123*$G123*$J123*$AI$10)</f>
        <v>0</v>
      </c>
      <c r="AJ123" s="90"/>
      <c r="AK123" s="89">
        <f>(AJ123*$D123*$E123*$G123*$J123*$AK$10)</f>
        <v>0</v>
      </c>
      <c r="AL123" s="104">
        <v>0</v>
      </c>
      <c r="AM123" s="89">
        <f>(AL123*$D123*$E123*$G123*$K123*$AM$10)</f>
        <v>0</v>
      </c>
      <c r="AN123" s="90"/>
      <c r="AO123" s="95">
        <f>(AN123*$D123*$E123*$G123*$K123*$AO$10)</f>
        <v>0</v>
      </c>
      <c r="AP123" s="90"/>
      <c r="AQ123" s="89">
        <f>(AP123*$D123*$E123*$G123*$J123*$AQ$10)</f>
        <v>0</v>
      </c>
      <c r="AR123" s="90"/>
      <c r="AS123" s="90">
        <f>(AR123*$D123*$E123*$G123*$J123*$AS$10)</f>
        <v>0</v>
      </c>
      <c r="AT123" s="90"/>
      <c r="AU123" s="90">
        <f>(AT123*$D123*$E123*$G123*$J123*$AU$10)</f>
        <v>0</v>
      </c>
      <c r="AV123" s="90"/>
      <c r="AW123" s="89">
        <f>(AV123*$D123*$E123*$G123*$J123*$AW$10)</f>
        <v>0</v>
      </c>
      <c r="AX123" s="90"/>
      <c r="AY123" s="89">
        <f>(AX123*$D123*$E123*$G123*$J123*$AY$10)</f>
        <v>0</v>
      </c>
      <c r="AZ123" s="90"/>
      <c r="BA123" s="89">
        <f>(AZ123*$D123*$E123*$G123*$J123*$BA$10)</f>
        <v>0</v>
      </c>
      <c r="BB123" s="90"/>
      <c r="BC123" s="89">
        <f>(BB123*$D123*$E123*$G123*$J123*$BC$10)</f>
        <v>0</v>
      </c>
      <c r="BD123" s="90"/>
      <c r="BE123" s="89">
        <f>(BD123*$D123*$E123*$G123*$J123*$BE$10)</f>
        <v>0</v>
      </c>
      <c r="BF123" s="90"/>
      <c r="BG123" s="89">
        <f>(BF123*$D123*$E123*$G123*$K123*$BG$10)</f>
        <v>0</v>
      </c>
      <c r="BH123" s="90">
        <v>5</v>
      </c>
      <c r="BI123" s="89">
        <f>(BH123*$D123*$E123*$G123*$K123*$BI$10)</f>
        <v>286616.39999999997</v>
      </c>
      <c r="BJ123" s="90"/>
      <c r="BK123" s="89">
        <f>(BJ123*$D123*$E123*$G123*$K123*$BK$10)</f>
        <v>0</v>
      </c>
      <c r="BL123" s="90"/>
      <c r="BM123" s="89">
        <f>(BL123*$D123*$E123*$G123*$K123*$BM$10)</f>
        <v>0</v>
      </c>
      <c r="BN123" s="90">
        <v>1</v>
      </c>
      <c r="BO123" s="89">
        <f>(BN123*$D123*$E123*$G123*$K123*$BO$10)</f>
        <v>63055.608</v>
      </c>
      <c r="BP123" s="90">
        <v>1</v>
      </c>
      <c r="BQ123" s="89">
        <f>(BP123*$D123*$E123*$G123*$K123*$BQ$10)</f>
        <v>57323.28</v>
      </c>
      <c r="BR123" s="90"/>
      <c r="BS123" s="89">
        <f>(BR123*$D123*$E123*$G123*$K123*$BS$10)</f>
        <v>0</v>
      </c>
      <c r="BT123" s="90"/>
      <c r="BU123" s="89">
        <f>(BT123*$D123*$E123*$G123*$K123*$BU$10)</f>
        <v>0</v>
      </c>
      <c r="BV123" s="90">
        <v>1</v>
      </c>
      <c r="BW123" s="89">
        <f>(BV123*$D123*$E123*$G123*$K123*$BW$10)</f>
        <v>71654.100000000006</v>
      </c>
      <c r="BX123" s="90">
        <v>1</v>
      </c>
      <c r="BY123" s="89">
        <f>(BX123*$D123*$E123*$G123*$K123*$BY$10)</f>
        <v>57323.28</v>
      </c>
      <c r="BZ123" s="90"/>
      <c r="CA123" s="97">
        <f>(BZ123*$D123*$E123*$G123*$K123*$CA$10)</f>
        <v>0</v>
      </c>
      <c r="CB123" s="90"/>
      <c r="CC123" s="89">
        <f>(CB123*$D123*$E123*$G123*$J123*$CC$10)</f>
        <v>0</v>
      </c>
      <c r="CD123" s="90"/>
      <c r="CE123" s="89">
        <f>(CD123*$D123*$E123*$G123*$J123*$CE$10)</f>
        <v>0</v>
      </c>
      <c r="CF123" s="90"/>
      <c r="CG123" s="89">
        <f>(CF123*$D123*$E123*$G123*$J123*$CG$10)</f>
        <v>0</v>
      </c>
      <c r="CH123" s="90"/>
      <c r="CI123" s="90">
        <f>(CH123*$D123*$E123*$G123*$J123*$CI$10)</f>
        <v>0</v>
      </c>
      <c r="CJ123" s="90"/>
      <c r="CK123" s="89">
        <f>(CJ123*$D123*$E123*$G123*$K123*$CK$10)</f>
        <v>0</v>
      </c>
      <c r="CL123" s="90"/>
      <c r="CM123" s="89">
        <f>(CL123*$D123*$E123*$G123*$J123*$CM$10)</f>
        <v>0</v>
      </c>
      <c r="CN123" s="90"/>
      <c r="CO123" s="89">
        <f>(CN123*$D123*$E123*$G123*$J123*$CO$10)</f>
        <v>0</v>
      </c>
      <c r="CP123" s="90"/>
      <c r="CQ123" s="89">
        <f>(CP123*$D123*$E123*$G123*$J123*$CQ$10)</f>
        <v>0</v>
      </c>
      <c r="CR123" s="90"/>
      <c r="CS123" s="89">
        <f>(CR123*$D123*$E123*$G123*$J123*$CS$10)</f>
        <v>0</v>
      </c>
      <c r="CT123" s="90"/>
      <c r="CU123" s="89">
        <f>(CT123*$D123*$E123*$G123*$J123*$CU$10)</f>
        <v>0</v>
      </c>
      <c r="CV123" s="90"/>
      <c r="CW123" s="89">
        <f>(CV123*$D123*$E123*$G123*$K123*$CW$10)</f>
        <v>0</v>
      </c>
      <c r="CX123" s="104">
        <v>0</v>
      </c>
      <c r="CY123" s="89">
        <f>(CX123*$D123*$E123*$G123*$K123*$CY$10)</f>
        <v>0</v>
      </c>
      <c r="CZ123" s="90"/>
      <c r="DA123" s="89">
        <f>(CZ123*$D123*$E123*$G123*$J123*$DA$10)</f>
        <v>0</v>
      </c>
      <c r="DB123" s="90"/>
      <c r="DC123" s="95">
        <f>(DB123*$D123*$E123*$G123*$K123*$DC$10)</f>
        <v>0</v>
      </c>
      <c r="DD123" s="90"/>
      <c r="DE123" s="89">
        <f>(DD123*$D123*$E123*$G123*$K123*$DE$10)</f>
        <v>0</v>
      </c>
      <c r="DF123" s="105"/>
      <c r="DG123" s="89">
        <f>(DF123*$D123*$E123*$G123*$K123*$DG$10)</f>
        <v>0</v>
      </c>
      <c r="DH123" s="90"/>
      <c r="DI123" s="89">
        <f>(DH123*$D123*$E123*$G123*$K123*$DI$10)</f>
        <v>0</v>
      </c>
      <c r="DJ123" s="90"/>
      <c r="DK123" s="89">
        <f>(DJ123*$D123*$E123*$G123*$L123*$DK$10)</f>
        <v>0</v>
      </c>
      <c r="DL123" s="90"/>
      <c r="DM123" s="97">
        <f>(DL123*$D123*$E123*$G123*$M123*$DM$10)</f>
        <v>0</v>
      </c>
      <c r="DN123" s="99">
        <f t="shared" si="619"/>
        <v>16</v>
      </c>
      <c r="DO123" s="97">
        <f t="shared" si="619"/>
        <v>903797.04800000007</v>
      </c>
    </row>
    <row r="124" spans="1:119" ht="38.25" customHeight="1" x14ac:dyDescent="0.25">
      <c r="A124" s="100"/>
      <c r="B124" s="101">
        <v>97</v>
      </c>
      <c r="C124" s="82" t="s">
        <v>251</v>
      </c>
      <c r="D124" s="83">
        <v>22900</v>
      </c>
      <c r="E124" s="102">
        <v>0.68</v>
      </c>
      <c r="F124" s="102"/>
      <c r="G124" s="85">
        <v>1</v>
      </c>
      <c r="H124" s="86"/>
      <c r="I124" s="86"/>
      <c r="J124" s="83">
        <v>1.4</v>
      </c>
      <c r="K124" s="83">
        <v>1.68</v>
      </c>
      <c r="L124" s="83">
        <v>2.23</v>
      </c>
      <c r="M124" s="87">
        <v>2.57</v>
      </c>
      <c r="N124" s="90">
        <v>82</v>
      </c>
      <c r="O124" s="89">
        <f>(N124*$D124*$E124*$G124*$J124)</f>
        <v>1787665.5999999999</v>
      </c>
      <c r="P124" s="90">
        <f>613-63</f>
        <v>550</v>
      </c>
      <c r="Q124" s="90">
        <f>(P124*$D124*$E124*$G124*$J124)</f>
        <v>11990440</v>
      </c>
      <c r="R124" s="90">
        <v>35</v>
      </c>
      <c r="S124" s="89">
        <f>(R124*$D124*$E124*$G124*$J124)</f>
        <v>763028</v>
      </c>
      <c r="T124" s="90"/>
      <c r="U124" s="89">
        <f>(T124*$D124*$E124*$G124*$J124)</f>
        <v>0</v>
      </c>
      <c r="V124" s="90">
        <v>0</v>
      </c>
      <c r="W124" s="89">
        <f>(V124*$D124*$E124*$G124*$J124)</f>
        <v>0</v>
      </c>
      <c r="X124" s="90">
        <v>0</v>
      </c>
      <c r="Y124" s="89">
        <f>(X124*$D124*$E124*$G124*$J124)</f>
        <v>0</v>
      </c>
      <c r="Z124" s="90"/>
      <c r="AA124" s="89">
        <f>(Z124*$D124*$E124*$G124*$J124)</f>
        <v>0</v>
      </c>
      <c r="AB124" s="90">
        <v>0</v>
      </c>
      <c r="AC124" s="89">
        <f>(AB124*$D124*$E124*$G124*$J124)</f>
        <v>0</v>
      </c>
      <c r="AD124" s="90">
        <v>200</v>
      </c>
      <c r="AE124" s="89">
        <f>(AD124*$D124*$E124*$G124*$J124)</f>
        <v>4360160</v>
      </c>
      <c r="AF124" s="90">
        <v>0</v>
      </c>
      <c r="AG124" s="89">
        <f>(AF124*$D124*$E124*$G124*$J124)</f>
        <v>0</v>
      </c>
      <c r="AH124" s="92"/>
      <c r="AI124" s="89">
        <f>(AH124*$D124*$E124*$G124*$J124)</f>
        <v>0</v>
      </c>
      <c r="AJ124" s="90">
        <v>50</v>
      </c>
      <c r="AK124" s="89">
        <f>(AJ124*$D124*$E124*$G124*$J124)</f>
        <v>1090040</v>
      </c>
      <c r="AL124" s="104"/>
      <c r="AM124" s="89">
        <f>(AL124*$D124*$E124*$G124*$K124)</f>
        <v>0</v>
      </c>
      <c r="AN124" s="90">
        <v>48</v>
      </c>
      <c r="AO124" s="95">
        <f>(AN124*$D124*$E124*$G124*$K124)</f>
        <v>1255726.0799999998</v>
      </c>
      <c r="AP124" s="90"/>
      <c r="AQ124" s="89">
        <f>(AP124*$D124*$E124*$G124*$J124)</f>
        <v>0</v>
      </c>
      <c r="AR124" s="90">
        <v>14</v>
      </c>
      <c r="AS124" s="90">
        <f>(AR124*$D124*$E124*$G124*$J124)</f>
        <v>305211.2</v>
      </c>
      <c r="AT124" s="90"/>
      <c r="AU124" s="90">
        <f>(AT124*$D124*$E124*$G124*$J124)</f>
        <v>0</v>
      </c>
      <c r="AV124" s="90">
        <v>0</v>
      </c>
      <c r="AW124" s="89">
        <f>(AV124*$D124*$E124*$G124*$J124)</f>
        <v>0</v>
      </c>
      <c r="AX124" s="90">
        <v>0</v>
      </c>
      <c r="AY124" s="89">
        <f>(AX124*$D124*$E124*$G124*$J124)</f>
        <v>0</v>
      </c>
      <c r="AZ124" s="90">
        <v>0</v>
      </c>
      <c r="BA124" s="89">
        <f>(AZ124*$D124*$E124*$G124*$J124)</f>
        <v>0</v>
      </c>
      <c r="BB124" s="90">
        <v>68</v>
      </c>
      <c r="BC124" s="89">
        <f>(BB124*$D124*$E124*$G124*$J124)</f>
        <v>1482454.4</v>
      </c>
      <c r="BD124" s="90">
        <v>29</v>
      </c>
      <c r="BE124" s="89">
        <f>(BD124*$D124*$E124*$G124*$J124)</f>
        <v>632223.20000000007</v>
      </c>
      <c r="BF124" s="90">
        <v>31</v>
      </c>
      <c r="BG124" s="89">
        <f>(BF124*$D124*$E124*$G124*$K124)</f>
        <v>810989.76000000013</v>
      </c>
      <c r="BH124" s="90">
        <v>268</v>
      </c>
      <c r="BI124" s="89">
        <f>(BH124*$D124*$E124*$G124*$K124)</f>
        <v>7011137.2800000003</v>
      </c>
      <c r="BJ124" s="90">
        <v>31</v>
      </c>
      <c r="BK124" s="89">
        <f>(BJ124*$D124*$E124*$G124*$K124)</f>
        <v>810989.76000000013</v>
      </c>
      <c r="BL124" s="90">
        <v>0</v>
      </c>
      <c r="BM124" s="89">
        <f>(BL124*$D124*$E124*$G124*$K124)</f>
        <v>0</v>
      </c>
      <c r="BN124" s="90">
        <f>272+17</f>
        <v>289</v>
      </c>
      <c r="BO124" s="89">
        <f>(BN124*$D124*$E124*$G124*$K124)</f>
        <v>7560517.4399999995</v>
      </c>
      <c r="BP124" s="90">
        <v>20</v>
      </c>
      <c r="BQ124" s="89">
        <f>(BP124*$D124*$E124*$G124*$K124)</f>
        <v>523219.19999999995</v>
      </c>
      <c r="BR124" s="90">
        <v>28</v>
      </c>
      <c r="BS124" s="89">
        <f>(BR124*$D124*$E124*$G124*$K124)</f>
        <v>732506.88000000012</v>
      </c>
      <c r="BT124" s="90">
        <v>416</v>
      </c>
      <c r="BU124" s="89">
        <f>(BT124*$D124*$E124*$G124*$K124)</f>
        <v>10882959.359999999</v>
      </c>
      <c r="BV124" s="90">
        <v>81</v>
      </c>
      <c r="BW124" s="89">
        <f>(BV124*$D124*$E124*$G124*$K124)</f>
        <v>2119037.7599999998</v>
      </c>
      <c r="BX124" s="90">
        <v>72</v>
      </c>
      <c r="BY124" s="89">
        <f>(BX124*$D124*$E124*$G124*$K124)</f>
        <v>1883589.1199999999</v>
      </c>
      <c r="BZ124" s="96">
        <f>120+7</f>
        <v>127</v>
      </c>
      <c r="CA124" s="97">
        <f>(BZ124*$D124*$E124*$G124*$K124)</f>
        <v>3322441.9200000004</v>
      </c>
      <c r="CB124" s="90">
        <v>0</v>
      </c>
      <c r="CC124" s="89">
        <f>(CB124*$D124*$E124*$G124*$J124)</f>
        <v>0</v>
      </c>
      <c r="CD124" s="90">
        <v>0</v>
      </c>
      <c r="CE124" s="89">
        <f>(CD124*$D124*$E124*$G124*$J124)</f>
        <v>0</v>
      </c>
      <c r="CF124" s="90">
        <v>0</v>
      </c>
      <c r="CG124" s="89">
        <f>(CF124*$D124*$E124*$G124*$J124)</f>
        <v>0</v>
      </c>
      <c r="CH124" s="90"/>
      <c r="CI124" s="90">
        <f>(CH124*$D124*$E124*$G124*$J124)</f>
        <v>0</v>
      </c>
      <c r="CJ124" s="90"/>
      <c r="CK124" s="89">
        <f>(CJ124*$D124*$E124*$G124*$K124)</f>
        <v>0</v>
      </c>
      <c r="CL124" s="90">
        <v>61</v>
      </c>
      <c r="CM124" s="89">
        <f>(CL124*$D124*$E124*$G124*$J124)</f>
        <v>1329848.8</v>
      </c>
      <c r="CN124" s="90">
        <v>96</v>
      </c>
      <c r="CO124" s="89">
        <f>(CN124*$D124*$E124*$G124*$J124)</f>
        <v>2092876.7999999998</v>
      </c>
      <c r="CP124" s="90">
        <v>60</v>
      </c>
      <c r="CQ124" s="89">
        <f>(CP124*$D124*$E124*$G124*$J124)</f>
        <v>1308048</v>
      </c>
      <c r="CR124" s="90">
        <v>21</v>
      </c>
      <c r="CS124" s="89">
        <f>(CR124*$D124*$E124*$G124*$J124)</f>
        <v>457816.8</v>
      </c>
      <c r="CT124" s="90">
        <v>106</v>
      </c>
      <c r="CU124" s="89">
        <f>(CT124*$D124*$E124*$G124*$J124)</f>
        <v>2310884.8000000003</v>
      </c>
      <c r="CV124" s="90">
        <v>184</v>
      </c>
      <c r="CW124" s="89">
        <f>(CV124*$D124*$E124*$G124*$K124)</f>
        <v>4813616.6399999997</v>
      </c>
      <c r="CX124" s="104">
        <v>25</v>
      </c>
      <c r="CY124" s="89">
        <f>(CX124*$D124*$E124*$G124*$K124)</f>
        <v>654024</v>
      </c>
      <c r="CZ124" s="90"/>
      <c r="DA124" s="89">
        <f>(CZ124*$D124*$E124*$G124*$J124)</f>
        <v>0</v>
      </c>
      <c r="DB124" s="90">
        <v>0</v>
      </c>
      <c r="DC124" s="95">
        <f>(DB124*$D124*$E124*$G124*$K124)</f>
        <v>0</v>
      </c>
      <c r="DD124" s="90">
        <v>70</v>
      </c>
      <c r="DE124" s="89">
        <f>(DD124*$D124*$E124*$G124*$K124)</f>
        <v>1831267.2</v>
      </c>
      <c r="DF124" s="105">
        <v>19</v>
      </c>
      <c r="DG124" s="89">
        <f>(DF124*$D124*$E124*$G124*$K124)</f>
        <v>497058.24</v>
      </c>
      <c r="DH124" s="90">
        <v>190</v>
      </c>
      <c r="DI124" s="89">
        <f>(DH124*$D124*$E124*$G124*$K124)</f>
        <v>4970582.3999999994</v>
      </c>
      <c r="DJ124" s="90">
        <v>25</v>
      </c>
      <c r="DK124" s="89">
        <f>(DJ124*$D124*$E124*$G124*$L124)</f>
        <v>868139</v>
      </c>
      <c r="DL124" s="90">
        <v>50</v>
      </c>
      <c r="DM124" s="97">
        <f>(DL124*$D124*$E124*$G124*$M124)</f>
        <v>2001001.9999999998</v>
      </c>
      <c r="DN124" s="99">
        <f t="shared" si="619"/>
        <v>3346</v>
      </c>
      <c r="DO124" s="97">
        <f t="shared" si="619"/>
        <v>82459501.640000001</v>
      </c>
    </row>
    <row r="125" spans="1:119" ht="38.25" customHeight="1" x14ac:dyDescent="0.25">
      <c r="A125" s="100"/>
      <c r="B125" s="101">
        <v>98</v>
      </c>
      <c r="C125" s="82" t="s">
        <v>252</v>
      </c>
      <c r="D125" s="83">
        <v>22900</v>
      </c>
      <c r="E125" s="102">
        <v>1.01</v>
      </c>
      <c r="F125" s="102"/>
      <c r="G125" s="85">
        <v>1</v>
      </c>
      <c r="H125" s="86"/>
      <c r="I125" s="86"/>
      <c r="J125" s="83">
        <v>1.4</v>
      </c>
      <c r="K125" s="83">
        <v>1.68</v>
      </c>
      <c r="L125" s="83">
        <v>2.23</v>
      </c>
      <c r="M125" s="87">
        <v>2.57</v>
      </c>
      <c r="N125" s="90">
        <v>4</v>
      </c>
      <c r="O125" s="89">
        <f t="shared" si="296"/>
        <v>142474.64000000001</v>
      </c>
      <c r="P125" s="90">
        <v>57</v>
      </c>
      <c r="Q125" s="90">
        <f>(P125*$D125*$E125*$G125*$J125*$Q$10)</f>
        <v>2030263.62</v>
      </c>
      <c r="R125" s="90">
        <v>65</v>
      </c>
      <c r="S125" s="89">
        <f>(R125*$D125*$E125*$G125*$J125*$S$10)</f>
        <v>2315212.9000000004</v>
      </c>
      <c r="T125" s="90"/>
      <c r="U125" s="89">
        <f t="shared" ref="U125:U126" si="620">(T125/12*7*$D125*$E125*$G125*$J125*$U$10)+(T125/12*5*$D125*$E125*$G125*$J125*$U$11)</f>
        <v>0</v>
      </c>
      <c r="V125" s="90"/>
      <c r="W125" s="89">
        <f>(V125*$D125*$E125*$G125*$J125*$W$10)</f>
        <v>0</v>
      </c>
      <c r="X125" s="90"/>
      <c r="Y125" s="89">
        <f>(X125*$D125*$E125*$G125*$J125*$Y$10)</f>
        <v>0</v>
      </c>
      <c r="Z125" s="90"/>
      <c r="AA125" s="89">
        <f>(Z125*$D125*$E125*$G125*$J125*$AA$10)</f>
        <v>0</v>
      </c>
      <c r="AB125" s="90"/>
      <c r="AC125" s="89">
        <f>(AB125*$D125*$E125*$G125*$J125*$AC$10)</f>
        <v>0</v>
      </c>
      <c r="AD125" s="90"/>
      <c r="AE125" s="89">
        <f>(AD125*$D125*$E125*$G125*$J125*$AE$10)</f>
        <v>0</v>
      </c>
      <c r="AF125" s="90"/>
      <c r="AG125" s="89">
        <f>(AF125*$D125*$E125*$G125*$J125*$AG$10)</f>
        <v>0</v>
      </c>
      <c r="AH125" s="92"/>
      <c r="AI125" s="89">
        <f>(AH125*$D125*$E125*$G125*$J125*$AI$10)</f>
        <v>0</v>
      </c>
      <c r="AJ125" s="90"/>
      <c r="AK125" s="89">
        <f>(AJ125*$D125*$E125*$G125*$J125*$AK$10)</f>
        <v>0</v>
      </c>
      <c r="AL125" s="104"/>
      <c r="AM125" s="89">
        <f>(AL125*$D125*$E125*$G125*$K125*$AM$10)</f>
        <v>0</v>
      </c>
      <c r="AN125" s="90"/>
      <c r="AO125" s="95">
        <f>(AN125*$D125*$E125*$G125*$K125*$AO$10)</f>
        <v>0</v>
      </c>
      <c r="AP125" s="90"/>
      <c r="AQ125" s="89">
        <f>(AP125*$D125*$E125*$G125*$J125*$AQ$10)</f>
        <v>0</v>
      </c>
      <c r="AR125" s="90"/>
      <c r="AS125" s="90">
        <f>(AR125*$D125*$E125*$G125*$J125*$AS$10)</f>
        <v>0</v>
      </c>
      <c r="AT125" s="90"/>
      <c r="AU125" s="90">
        <f>(AT125*$D125*$E125*$G125*$J125*$AU$10)</f>
        <v>0</v>
      </c>
      <c r="AV125" s="90"/>
      <c r="AW125" s="89">
        <f>(AV125*$D125*$E125*$G125*$J125*$AW$10)</f>
        <v>0</v>
      </c>
      <c r="AX125" s="90"/>
      <c r="AY125" s="89">
        <f>(AX125*$D125*$E125*$G125*$J125*$AY$10)</f>
        <v>0</v>
      </c>
      <c r="AZ125" s="90"/>
      <c r="BA125" s="89">
        <f>(AZ125*$D125*$E125*$G125*$J125*$BA$10)</f>
        <v>0</v>
      </c>
      <c r="BB125" s="90">
        <v>2</v>
      </c>
      <c r="BC125" s="89">
        <f>(BB125*$D125*$E125*$G125*$J125*$BC$10)</f>
        <v>71237.320000000007</v>
      </c>
      <c r="BD125" s="90">
        <v>5</v>
      </c>
      <c r="BE125" s="89">
        <f>(BD125*$D125*$E125*$G125*$J125*$BE$10)</f>
        <v>178093.30000000002</v>
      </c>
      <c r="BF125" s="90">
        <v>11</v>
      </c>
      <c r="BG125" s="89">
        <f>(BF125*$D125*$E125*$G125*$K125*$BG$10)</f>
        <v>427423.92</v>
      </c>
      <c r="BH125" s="90">
        <v>30</v>
      </c>
      <c r="BI125" s="89">
        <f>(BH125*$D125*$E125*$G125*$K125*$BI$10)</f>
        <v>1165701.5999999999</v>
      </c>
      <c r="BJ125" s="90"/>
      <c r="BK125" s="89">
        <f>(BJ125*$D125*$E125*$G125*$K125*$BK$10)</f>
        <v>0</v>
      </c>
      <c r="BL125" s="90"/>
      <c r="BM125" s="89">
        <f>(BL125*$D125*$E125*$G125*$K125*$BM$10)</f>
        <v>0</v>
      </c>
      <c r="BN125" s="90">
        <v>15</v>
      </c>
      <c r="BO125" s="89">
        <f>(BN125*$D125*$E125*$G125*$K125*$BO$10)</f>
        <v>641135.88</v>
      </c>
      <c r="BP125" s="90">
        <v>5</v>
      </c>
      <c r="BQ125" s="89">
        <f>(BP125*$D125*$E125*$G125*$K125*$BQ$10)</f>
        <v>194283.6</v>
      </c>
      <c r="BR125" s="90">
        <v>4</v>
      </c>
      <c r="BS125" s="89">
        <f>(BR125*$D125*$E125*$G125*$K125*$BS$10)</f>
        <v>194283.6</v>
      </c>
      <c r="BT125" s="90">
        <v>1</v>
      </c>
      <c r="BU125" s="89">
        <f>(BT125*$D125*$E125*$G125*$K125*$BU$10)</f>
        <v>34971.048000000003</v>
      </c>
      <c r="BV125" s="90">
        <v>7</v>
      </c>
      <c r="BW125" s="89">
        <f>(BV125*$D125*$E125*$G125*$K125*$BW$10)</f>
        <v>339996.3</v>
      </c>
      <c r="BX125" s="90">
        <v>5</v>
      </c>
      <c r="BY125" s="89">
        <f>(BX125*$D125*$E125*$G125*$K125*$BY$10)</f>
        <v>194283.6</v>
      </c>
      <c r="BZ125" s="90"/>
      <c r="CA125" s="97">
        <f>(BZ125*$D125*$E125*$G125*$K125*$CA$10)</f>
        <v>0</v>
      </c>
      <c r="CB125" s="90"/>
      <c r="CC125" s="89">
        <f>(CB125*$D125*$E125*$G125*$J125*$CC$10)</f>
        <v>0</v>
      </c>
      <c r="CD125" s="90"/>
      <c r="CE125" s="89">
        <f>(CD125*$D125*$E125*$G125*$J125*$CE$10)</f>
        <v>0</v>
      </c>
      <c r="CF125" s="90"/>
      <c r="CG125" s="89">
        <f>(CF125*$D125*$E125*$G125*$J125*$CG$10)</f>
        <v>0</v>
      </c>
      <c r="CH125" s="90"/>
      <c r="CI125" s="90">
        <f>(CH125*$D125*$E125*$G125*$J125*$CI$10)</f>
        <v>0</v>
      </c>
      <c r="CJ125" s="90"/>
      <c r="CK125" s="89">
        <f>(CJ125*$D125*$E125*$G125*$K125*$CK$10)</f>
        <v>0</v>
      </c>
      <c r="CL125" s="90"/>
      <c r="CM125" s="89">
        <f>(CL125*$D125*$E125*$G125*$J125*$CM$10)</f>
        <v>0</v>
      </c>
      <c r="CN125" s="90"/>
      <c r="CO125" s="89">
        <f>(CN125*$D125*$E125*$G125*$J125*$CO$10)</f>
        <v>0</v>
      </c>
      <c r="CP125" s="90"/>
      <c r="CQ125" s="89">
        <f>(CP125*$D125*$E125*$G125*$J125*$CQ$10)</f>
        <v>0</v>
      </c>
      <c r="CR125" s="90">
        <v>3</v>
      </c>
      <c r="CS125" s="89">
        <f>(CR125*$D125*$E125*$G125*$J125*$CS$10)</f>
        <v>109770.23399999998</v>
      </c>
      <c r="CT125" s="90">
        <v>3</v>
      </c>
      <c r="CU125" s="89">
        <f>(CT125*$D125*$E125*$G125*$J125*$CU$10)</f>
        <v>109770.23399999998</v>
      </c>
      <c r="CV125" s="90"/>
      <c r="CW125" s="89">
        <f>(CV125*$D125*$E125*$G125*$K125*$CW$10)</f>
        <v>0</v>
      </c>
      <c r="CX125" s="104"/>
      <c r="CY125" s="89">
        <f>(CX125*$D125*$E125*$G125*$K125*$CY$10)</f>
        <v>0</v>
      </c>
      <c r="CZ125" s="90"/>
      <c r="DA125" s="89">
        <f>(CZ125*$D125*$E125*$G125*$J125*$DA$10)</f>
        <v>0</v>
      </c>
      <c r="DB125" s="90"/>
      <c r="DC125" s="95">
        <f>(DB125*$D125*$E125*$G125*$K125*$DC$10)</f>
        <v>0</v>
      </c>
      <c r="DD125" s="90"/>
      <c r="DE125" s="89">
        <f>(DD125*$D125*$E125*$G125*$K125*$DE$10)</f>
        <v>0</v>
      </c>
      <c r="DF125" s="105"/>
      <c r="DG125" s="89">
        <f>(DF125*$D125*$E125*$G125*$K125*$DG$10)</f>
        <v>0</v>
      </c>
      <c r="DH125" s="90">
        <v>4</v>
      </c>
      <c r="DI125" s="89">
        <f>(DH125*$D125*$E125*$G125*$K125*$DI$10)</f>
        <v>175632.3744</v>
      </c>
      <c r="DJ125" s="90"/>
      <c r="DK125" s="89">
        <f>(DJ125*$D125*$E125*$G125*$L125*$DK$10)</f>
        <v>0</v>
      </c>
      <c r="DL125" s="90">
        <v>1</v>
      </c>
      <c r="DM125" s="97">
        <f>(DL125*$D125*$E125*$G125*$M125*$DM$10)</f>
        <v>71329.835999999996</v>
      </c>
      <c r="DN125" s="99">
        <f t="shared" si="619"/>
        <v>222</v>
      </c>
      <c r="DO125" s="97">
        <f t="shared" si="619"/>
        <v>8395864.0063999984</v>
      </c>
    </row>
    <row r="126" spans="1:119" ht="15.75" customHeight="1" x14ac:dyDescent="0.25">
      <c r="A126" s="100"/>
      <c r="B126" s="101">
        <v>99</v>
      </c>
      <c r="C126" s="82" t="s">
        <v>253</v>
      </c>
      <c r="D126" s="83">
        <v>22900</v>
      </c>
      <c r="E126" s="102">
        <v>0.4</v>
      </c>
      <c r="F126" s="102"/>
      <c r="G126" s="85">
        <v>1</v>
      </c>
      <c r="H126" s="86"/>
      <c r="I126" s="86"/>
      <c r="J126" s="83">
        <v>1.4</v>
      </c>
      <c r="K126" s="83">
        <v>1.68</v>
      </c>
      <c r="L126" s="83">
        <v>2.23</v>
      </c>
      <c r="M126" s="87">
        <v>2.57</v>
      </c>
      <c r="N126" s="90"/>
      <c r="O126" s="89">
        <f t="shared" si="296"/>
        <v>0</v>
      </c>
      <c r="P126" s="90">
        <v>351</v>
      </c>
      <c r="Q126" s="90">
        <f>(P126*$D126*$E126*$G126*$J126*$Q$10)</f>
        <v>4951346.4000000004</v>
      </c>
      <c r="R126" s="90"/>
      <c r="S126" s="89">
        <f>(R126*$D126*$E126*$G126*$J126*$S$10)</f>
        <v>0</v>
      </c>
      <c r="T126" s="90"/>
      <c r="U126" s="89">
        <f t="shared" si="620"/>
        <v>0</v>
      </c>
      <c r="V126" s="90">
        <v>0</v>
      </c>
      <c r="W126" s="89">
        <f>(V126*$D126*$E126*$G126*$J126*$W$10)</f>
        <v>0</v>
      </c>
      <c r="X126" s="90">
        <v>0</v>
      </c>
      <c r="Y126" s="89">
        <f>(X126*$D126*$E126*$G126*$J126*$Y$10)</f>
        <v>0</v>
      </c>
      <c r="Z126" s="90"/>
      <c r="AA126" s="89">
        <f>(Z126*$D126*$E126*$G126*$J126*$AA$10)</f>
        <v>0</v>
      </c>
      <c r="AB126" s="90">
        <v>0</v>
      </c>
      <c r="AC126" s="89">
        <f>(AB126*$D126*$E126*$G126*$J126*$AC$10)</f>
        <v>0</v>
      </c>
      <c r="AD126" s="90"/>
      <c r="AE126" s="89">
        <f>(AD126*$D126*$E126*$G126*$J126*$AE$10)</f>
        <v>0</v>
      </c>
      <c r="AF126" s="90">
        <v>0</v>
      </c>
      <c r="AG126" s="89">
        <f>(AF126*$D126*$E126*$G126*$J126*$AG$10)</f>
        <v>0</v>
      </c>
      <c r="AH126" s="92"/>
      <c r="AI126" s="89">
        <f>(AH126*$D126*$E126*$G126*$J126*$AI$10)</f>
        <v>0</v>
      </c>
      <c r="AJ126" s="90"/>
      <c r="AK126" s="89">
        <f>(AJ126*$D126*$E126*$G126*$J126*$AK$10)</f>
        <v>0</v>
      </c>
      <c r="AL126" s="104"/>
      <c r="AM126" s="89">
        <f>(AL126*$D126*$E126*$G126*$K126*$AM$10)</f>
        <v>0</v>
      </c>
      <c r="AN126" s="90"/>
      <c r="AO126" s="95">
        <f>(AN126*$D126*$E126*$G126*$K126*$AO$10)</f>
        <v>0</v>
      </c>
      <c r="AP126" s="90"/>
      <c r="AQ126" s="89">
        <f>(AP126*$D126*$E126*$G126*$J126*$AQ$10)</f>
        <v>0</v>
      </c>
      <c r="AR126" s="90">
        <v>1</v>
      </c>
      <c r="AS126" s="90">
        <f>(AR126*$D126*$E126*$G126*$J126*$AS$10)</f>
        <v>11541.6</v>
      </c>
      <c r="AT126" s="90">
        <v>0</v>
      </c>
      <c r="AU126" s="90">
        <f>(AT126*$D126*$E126*$G126*$J126*$AU$10)</f>
        <v>0</v>
      </c>
      <c r="AV126" s="90">
        <v>0</v>
      </c>
      <c r="AW126" s="89">
        <f>(AV126*$D126*$E126*$G126*$J126*$AW$10)</f>
        <v>0</v>
      </c>
      <c r="AX126" s="90">
        <v>0</v>
      </c>
      <c r="AY126" s="89">
        <f>(AX126*$D126*$E126*$G126*$J126*$AY$10)</f>
        <v>0</v>
      </c>
      <c r="AZ126" s="90">
        <v>0</v>
      </c>
      <c r="BA126" s="89">
        <f>(AZ126*$D126*$E126*$G126*$J126*$BA$10)</f>
        <v>0</v>
      </c>
      <c r="BB126" s="90">
        <v>32</v>
      </c>
      <c r="BC126" s="89">
        <f>(BB126*$D126*$E126*$G126*$J126*$BC$10)</f>
        <v>451404.80000000005</v>
      </c>
      <c r="BD126" s="90">
        <v>43</v>
      </c>
      <c r="BE126" s="89">
        <f>(BD126*$D126*$E126*$G126*$J126*$BE$10)</f>
        <v>606575.20000000007</v>
      </c>
      <c r="BF126" s="90"/>
      <c r="BG126" s="89">
        <f>(BF126*$D126*$E126*$G126*$K126*$BG$10)</f>
        <v>0</v>
      </c>
      <c r="BH126" s="90">
        <v>240</v>
      </c>
      <c r="BI126" s="89">
        <f>(BH126*$D126*$E126*$G126*$K126*$BI$10)</f>
        <v>3693312</v>
      </c>
      <c r="BJ126" s="90"/>
      <c r="BK126" s="89">
        <f>(BJ126*$D126*$E126*$G126*$K126*$BK$10)</f>
        <v>0</v>
      </c>
      <c r="BL126" s="90">
        <v>0</v>
      </c>
      <c r="BM126" s="89">
        <f>(BL126*$D126*$E126*$G126*$K126*$BM$10)</f>
        <v>0</v>
      </c>
      <c r="BN126" s="90">
        <v>31</v>
      </c>
      <c r="BO126" s="89">
        <f>(BN126*$D126*$E126*$G126*$K126*$BO$10)</f>
        <v>524758.08000000007</v>
      </c>
      <c r="BP126" s="90">
        <v>65</v>
      </c>
      <c r="BQ126" s="89">
        <f>(BP126*$D126*$E126*$G126*$K126*$BQ$10)</f>
        <v>1000272</v>
      </c>
      <c r="BR126" s="90">
        <v>87</v>
      </c>
      <c r="BS126" s="89">
        <f>(BR126*$D126*$E126*$G126*$K126*$BS$10)</f>
        <v>1673531.9999999998</v>
      </c>
      <c r="BT126" s="90">
        <v>4</v>
      </c>
      <c r="BU126" s="89">
        <f>(BT126*$D126*$E126*$G126*$K126*$BU$10)</f>
        <v>55399.68</v>
      </c>
      <c r="BV126" s="90">
        <v>64</v>
      </c>
      <c r="BW126" s="89">
        <f>(BV126*$D126*$E126*$G126*$K126*$BW$10)</f>
        <v>1231104</v>
      </c>
      <c r="BX126" s="90">
        <v>55</v>
      </c>
      <c r="BY126" s="89">
        <f>(BX126*$D126*$E126*$G126*$K126*$BY$10)</f>
        <v>846384</v>
      </c>
      <c r="BZ126" s="90">
        <v>20</v>
      </c>
      <c r="CA126" s="97">
        <f>(BZ126*$D126*$E126*$G126*$K126*$CA$10)</f>
        <v>307776</v>
      </c>
      <c r="CB126" s="90">
        <v>0</v>
      </c>
      <c r="CC126" s="89">
        <f>(CB126*$D126*$E126*$G126*$J126*$CC$10)</f>
        <v>0</v>
      </c>
      <c r="CD126" s="90">
        <v>0</v>
      </c>
      <c r="CE126" s="89">
        <f>(CD126*$D126*$E126*$G126*$J126*$CE$10)</f>
        <v>0</v>
      </c>
      <c r="CF126" s="90">
        <v>0</v>
      </c>
      <c r="CG126" s="89">
        <f>(CF126*$D126*$E126*$G126*$J126*$CG$10)</f>
        <v>0</v>
      </c>
      <c r="CH126" s="90"/>
      <c r="CI126" s="90">
        <f>(CH126*$D126*$E126*$G126*$J126*$CI$10)</f>
        <v>0</v>
      </c>
      <c r="CJ126" s="90"/>
      <c r="CK126" s="89">
        <f>(CJ126*$D126*$E126*$G126*$K126*$CK$10)</f>
        <v>0</v>
      </c>
      <c r="CL126" s="90"/>
      <c r="CM126" s="89">
        <f>(CL126*$D126*$E126*$G126*$J126*$CM$10)</f>
        <v>0</v>
      </c>
      <c r="CN126" s="90"/>
      <c r="CO126" s="89">
        <f>(CN126*$D126*$E126*$G126*$J126*$CO$10)</f>
        <v>0</v>
      </c>
      <c r="CP126" s="90"/>
      <c r="CQ126" s="89">
        <f>(CP126*$D126*$E126*$G126*$J126*$CQ$10)</f>
        <v>0</v>
      </c>
      <c r="CR126" s="90">
        <v>32</v>
      </c>
      <c r="CS126" s="89">
        <f>(CR126*$D126*$E126*$G126*$J126*$CS$10)</f>
        <v>463715.83999999997</v>
      </c>
      <c r="CT126" s="90">
        <v>30</v>
      </c>
      <c r="CU126" s="89">
        <f>(CT126*$D126*$E126*$G126*$J126*$CU$10)</f>
        <v>434733.6</v>
      </c>
      <c r="CV126" s="90"/>
      <c r="CW126" s="89">
        <f>(CV126*$D126*$E126*$G126*$K126*$CW$10)</f>
        <v>0</v>
      </c>
      <c r="CX126" s="104"/>
      <c r="CY126" s="89">
        <f>(CX126*$D126*$E126*$G126*$K126*$CY$10)</f>
        <v>0</v>
      </c>
      <c r="CZ126" s="90"/>
      <c r="DA126" s="89">
        <f>(CZ126*$D126*$E126*$G126*$J126*$DA$10)</f>
        <v>0</v>
      </c>
      <c r="DB126" s="90">
        <v>0</v>
      </c>
      <c r="DC126" s="95">
        <f>(DB126*$D126*$E126*$G126*$K126*$DC$10)</f>
        <v>0</v>
      </c>
      <c r="DD126" s="90">
        <v>13</v>
      </c>
      <c r="DE126" s="89">
        <f>(DD126*$D126*$E126*$G126*$K126*$DE$10)</f>
        <v>200054.39999999999</v>
      </c>
      <c r="DF126" s="105">
        <v>3</v>
      </c>
      <c r="DG126" s="89">
        <f>(DF126*$D126*$E126*$G126*$K126*$DG$10)</f>
        <v>55399.68</v>
      </c>
      <c r="DH126" s="90">
        <v>16</v>
      </c>
      <c r="DI126" s="89">
        <f>(DH126*$D126*$E126*$G126*$K126*$DI$10)</f>
        <v>278229.50399999996</v>
      </c>
      <c r="DJ126" s="90">
        <v>19</v>
      </c>
      <c r="DK126" s="89">
        <f>(DJ126*$D126*$E126*$G126*$L126*$DK$10)</f>
        <v>465731.04</v>
      </c>
      <c r="DL126" s="90">
        <v>17</v>
      </c>
      <c r="DM126" s="97">
        <f>(DL126*$D126*$E126*$G126*$M126*$DM$10)</f>
        <v>480240.47999999992</v>
      </c>
      <c r="DN126" s="99">
        <f t="shared" si="619"/>
        <v>1123</v>
      </c>
      <c r="DO126" s="97">
        <f t="shared" si="619"/>
        <v>17731510.303999998</v>
      </c>
    </row>
    <row r="127" spans="1:119" ht="36.75" customHeight="1" x14ac:dyDescent="0.25">
      <c r="A127" s="100"/>
      <c r="B127" s="101">
        <v>100</v>
      </c>
      <c r="C127" s="82" t="s">
        <v>254</v>
      </c>
      <c r="D127" s="83">
        <v>22900</v>
      </c>
      <c r="E127" s="102">
        <v>1.54</v>
      </c>
      <c r="F127" s="102"/>
      <c r="G127" s="147">
        <v>1</v>
      </c>
      <c r="H127" s="148"/>
      <c r="I127" s="148"/>
      <c r="J127" s="83">
        <v>1.4</v>
      </c>
      <c r="K127" s="83">
        <v>1.68</v>
      </c>
      <c r="L127" s="83">
        <v>2.23</v>
      </c>
      <c r="M127" s="87">
        <v>2.57</v>
      </c>
      <c r="N127" s="90">
        <v>7</v>
      </c>
      <c r="O127" s="89">
        <f t="shared" ref="O127" si="621">(N127*$D127*$E127*$G127*$J127)</f>
        <v>345606.8</v>
      </c>
      <c r="P127" s="90">
        <v>440</v>
      </c>
      <c r="Q127" s="90">
        <f t="shared" ref="Q127" si="622">(P127*$D127*$E127*$G127*$J127)</f>
        <v>21723856</v>
      </c>
      <c r="R127" s="90"/>
      <c r="S127" s="89">
        <f t="shared" ref="S127" si="623">(R127*$D127*$E127*$G127*$J127)</f>
        <v>0</v>
      </c>
      <c r="T127" s="90"/>
      <c r="U127" s="89">
        <f t="shared" ref="U127" si="624">(T127*$D127*$E127*$G127*$J127)</f>
        <v>0</v>
      </c>
      <c r="V127" s="90">
        <v>0</v>
      </c>
      <c r="W127" s="89">
        <f t="shared" ref="W127" si="625">(V127*$D127*$E127*$G127*$J127)</f>
        <v>0</v>
      </c>
      <c r="X127" s="90">
        <v>0</v>
      </c>
      <c r="Y127" s="89">
        <f t="shared" ref="Y127" si="626">(X127*$D127*$E127*$G127*$J127)</f>
        <v>0</v>
      </c>
      <c r="Z127" s="90"/>
      <c r="AA127" s="89">
        <f t="shared" ref="AA127" si="627">(Z127*$D127*$E127*$G127*$J127)</f>
        <v>0</v>
      </c>
      <c r="AB127" s="90">
        <v>0</v>
      </c>
      <c r="AC127" s="89">
        <f t="shared" ref="AC127" si="628">(AB127*$D127*$E127*$G127*$J127)</f>
        <v>0</v>
      </c>
      <c r="AD127" s="90"/>
      <c r="AE127" s="89">
        <f t="shared" ref="AE127" si="629">(AD127*$D127*$E127*$G127*$J127)</f>
        <v>0</v>
      </c>
      <c r="AF127" s="90">
        <v>0</v>
      </c>
      <c r="AG127" s="89">
        <f t="shared" ref="AG127" si="630">(AF127*$D127*$E127*$G127*$J127)</f>
        <v>0</v>
      </c>
      <c r="AH127" s="90">
        <v>6</v>
      </c>
      <c r="AI127" s="89">
        <f t="shared" ref="AI127" si="631">(AH127*$D127*$E127*$G127*$J127)</f>
        <v>296234.39999999997</v>
      </c>
      <c r="AJ127" s="90"/>
      <c r="AK127" s="89">
        <f t="shared" ref="AK127" si="632">(AJ127*$D127*$E127*$G127*$J127)</f>
        <v>0</v>
      </c>
      <c r="AL127" s="104"/>
      <c r="AM127" s="89">
        <f t="shared" ref="AM127" si="633">(AL127*$D127*$E127*$G127*$K127)</f>
        <v>0</v>
      </c>
      <c r="AN127" s="90"/>
      <c r="AO127" s="95">
        <f t="shared" ref="AO127" si="634">(AN127*$D127*$E127*$G127*$K127)</f>
        <v>0</v>
      </c>
      <c r="AP127" s="90"/>
      <c r="AQ127" s="89">
        <f t="shared" ref="AQ127" si="635">(AP127*$D127*$E127*$G127*$J127)</f>
        <v>0</v>
      </c>
      <c r="AR127" s="90">
        <v>0</v>
      </c>
      <c r="AS127" s="90">
        <f t="shared" ref="AS127" si="636">(AR127*$D127*$E127*$G127*$J127)</f>
        <v>0</v>
      </c>
      <c r="AT127" s="90">
        <v>0</v>
      </c>
      <c r="AU127" s="90">
        <f t="shared" ref="AU127" si="637">(AT127*$D127*$E127*$G127*$J127)</f>
        <v>0</v>
      </c>
      <c r="AV127" s="90">
        <v>0</v>
      </c>
      <c r="AW127" s="89">
        <f t="shared" ref="AW127" si="638">(AV127*$D127*$E127*$G127*$J127)</f>
        <v>0</v>
      </c>
      <c r="AX127" s="90">
        <v>0</v>
      </c>
      <c r="AY127" s="89">
        <f t="shared" ref="AY127" si="639">(AX127*$D127*$E127*$G127*$J127)</f>
        <v>0</v>
      </c>
      <c r="AZ127" s="90">
        <v>0</v>
      </c>
      <c r="BA127" s="89">
        <f t="shared" ref="BA127" si="640">(AZ127*$D127*$E127*$G127*$J127)</f>
        <v>0</v>
      </c>
      <c r="BB127" s="90">
        <v>30</v>
      </c>
      <c r="BC127" s="89">
        <f t="shared" ref="BC127" si="641">(BB127*$D127*$E127*$G127*$J127)</f>
        <v>1481172</v>
      </c>
      <c r="BD127" s="90">
        <v>8</v>
      </c>
      <c r="BE127" s="89">
        <f t="shared" ref="BE127" si="642">(BD127*$D127*$E127*$G127*$J127)</f>
        <v>394979.19999999995</v>
      </c>
      <c r="BF127" s="90">
        <v>2</v>
      </c>
      <c r="BG127" s="89">
        <f t="shared" ref="BG127" si="643">(BF127*$D127*$E127*$G127*$K127)</f>
        <v>118493.75999999999</v>
      </c>
      <c r="BH127" s="90">
        <v>197</v>
      </c>
      <c r="BI127" s="89">
        <f t="shared" ref="BI127" si="644">(BH127*$D127*$E127*$G127*$K127)</f>
        <v>11671635.359999999</v>
      </c>
      <c r="BJ127" s="90">
        <v>0</v>
      </c>
      <c r="BK127" s="89">
        <f t="shared" ref="BK127" si="645">(BJ127*$D127*$E127*$G127*$K127)</f>
        <v>0</v>
      </c>
      <c r="BL127" s="90">
        <v>0</v>
      </c>
      <c r="BM127" s="89">
        <f t="shared" ref="BM127" si="646">(BL127*$D127*$E127*$G127*$K127)</f>
        <v>0</v>
      </c>
      <c r="BN127" s="90">
        <v>15</v>
      </c>
      <c r="BO127" s="89">
        <f t="shared" ref="BO127" si="647">(BN127*$D127*$E127*$G127*$K127)</f>
        <v>888703.2</v>
      </c>
      <c r="BP127" s="90">
        <v>4</v>
      </c>
      <c r="BQ127" s="89">
        <f t="shared" ref="BQ127" si="648">(BP127*$D127*$E127*$G127*$K127)</f>
        <v>236987.51999999999</v>
      </c>
      <c r="BR127" s="90">
        <v>9</v>
      </c>
      <c r="BS127" s="89">
        <f t="shared" ref="BS127" si="649">(BR127*$D127*$E127*$G127*$K127)</f>
        <v>533221.91999999993</v>
      </c>
      <c r="BT127" s="90"/>
      <c r="BU127" s="89">
        <f t="shared" ref="BU127" si="650">(BT127*$D127*$E127*$G127*$K127)</f>
        <v>0</v>
      </c>
      <c r="BV127" s="90">
        <v>15</v>
      </c>
      <c r="BW127" s="89">
        <f t="shared" ref="BW127" si="651">(BV127*$D127*$E127*$G127*$K127)</f>
        <v>888703.2</v>
      </c>
      <c r="BX127" s="90">
        <v>8</v>
      </c>
      <c r="BY127" s="89">
        <f t="shared" ref="BY127" si="652">(BX127*$D127*$E127*$G127*$K127)</f>
        <v>473975.03999999998</v>
      </c>
      <c r="BZ127" s="90">
        <v>2</v>
      </c>
      <c r="CA127" s="97">
        <f t="shared" ref="CA127" si="653">(BZ127*$D127*$E127*$G127*$K127)</f>
        <v>118493.75999999999</v>
      </c>
      <c r="CB127" s="90">
        <v>0</v>
      </c>
      <c r="CC127" s="89">
        <f t="shared" ref="CC127" si="654">(CB127*$D127*$E127*$G127*$J127)</f>
        <v>0</v>
      </c>
      <c r="CD127" s="90">
        <v>0</v>
      </c>
      <c r="CE127" s="89">
        <f t="shared" ref="CE127" si="655">(CD127*$D127*$E127*$G127*$J127)</f>
        <v>0</v>
      </c>
      <c r="CF127" s="90">
        <v>0</v>
      </c>
      <c r="CG127" s="89">
        <f t="shared" ref="CG127" si="656">(CF127*$D127*$E127*$G127*$J127)</f>
        <v>0</v>
      </c>
      <c r="CH127" s="90"/>
      <c r="CI127" s="90">
        <f t="shared" ref="CI127" si="657">(CH127*$D127*$E127*$G127*$J127)</f>
        <v>0</v>
      </c>
      <c r="CJ127" s="90"/>
      <c r="CK127" s="89">
        <f t="shared" ref="CK127" si="658">(CJ127*$D127*$E127*$G127*$K127)</f>
        <v>0</v>
      </c>
      <c r="CL127" s="90">
        <v>0</v>
      </c>
      <c r="CM127" s="89">
        <f t="shared" ref="CM127" si="659">(CL127*$D127*$E127*$G127*$J127)</f>
        <v>0</v>
      </c>
      <c r="CN127" s="90"/>
      <c r="CO127" s="89">
        <f t="shared" ref="CO127" si="660">(CN127*$D127*$E127*$G127*$J127)</f>
        <v>0</v>
      </c>
      <c r="CP127" s="90"/>
      <c r="CQ127" s="89">
        <f t="shared" ref="CQ127" si="661">(CP127*$D127*$E127*$G127*$J127)</f>
        <v>0</v>
      </c>
      <c r="CR127" s="90"/>
      <c r="CS127" s="89">
        <f t="shared" ref="CS127" si="662">(CR127*$D127*$E127*$G127*$J127)</f>
        <v>0</v>
      </c>
      <c r="CT127" s="90">
        <v>1</v>
      </c>
      <c r="CU127" s="89">
        <f t="shared" ref="CU127" si="663">(CT127*$D127*$E127*$G127*$J127)</f>
        <v>49372.399999999994</v>
      </c>
      <c r="CV127" s="90">
        <v>0</v>
      </c>
      <c r="CW127" s="89">
        <f t="shared" ref="CW127" si="664">(CV127*$D127*$E127*$G127*$K127)</f>
        <v>0</v>
      </c>
      <c r="CX127" s="104"/>
      <c r="CY127" s="89">
        <f t="shared" ref="CY127" si="665">(CX127*$D127*$E127*$G127*$K127)</f>
        <v>0</v>
      </c>
      <c r="CZ127" s="90"/>
      <c r="DA127" s="89">
        <f t="shared" ref="DA127" si="666">(CZ127*$D127*$E127*$G127*$J127)</f>
        <v>0</v>
      </c>
      <c r="DB127" s="90">
        <v>0</v>
      </c>
      <c r="DC127" s="95">
        <f t="shared" ref="DC127" si="667">(DB127*$D127*$E127*$G127*$K127)</f>
        <v>0</v>
      </c>
      <c r="DD127" s="90"/>
      <c r="DE127" s="89">
        <f t="shared" ref="DE127" si="668">(DD127*$D127*$E127*$G127*$K127)</f>
        <v>0</v>
      </c>
      <c r="DF127" s="105"/>
      <c r="DG127" s="89">
        <f t="shared" ref="DG127" si="669">(DF127*$D127*$E127*$G127*$K127)</f>
        <v>0</v>
      </c>
      <c r="DH127" s="90">
        <v>7</v>
      </c>
      <c r="DI127" s="89">
        <f t="shared" ref="DI127" si="670">(DH127*$D127*$E127*$G127*$K127)</f>
        <v>414728.16</v>
      </c>
      <c r="DJ127" s="90"/>
      <c r="DK127" s="89">
        <f t="shared" ref="DK127" si="671">(DJ127*$D127*$E127*$G127*$L127)</f>
        <v>0</v>
      </c>
      <c r="DL127" s="90"/>
      <c r="DM127" s="97">
        <f t="shared" ref="DM127" si="672">(DL127*$D127*$E127*$G127*$M127)</f>
        <v>0</v>
      </c>
      <c r="DN127" s="99">
        <f t="shared" si="619"/>
        <v>751</v>
      </c>
      <c r="DO127" s="97">
        <f t="shared" si="619"/>
        <v>39636162.719999999</v>
      </c>
    </row>
    <row r="128" spans="1:119" ht="30" customHeight="1" x14ac:dyDescent="0.25">
      <c r="A128" s="100"/>
      <c r="B128" s="101">
        <v>101</v>
      </c>
      <c r="C128" s="82" t="s">
        <v>255</v>
      </c>
      <c r="D128" s="83">
        <v>22900</v>
      </c>
      <c r="E128" s="102">
        <v>4.13</v>
      </c>
      <c r="F128" s="102"/>
      <c r="G128" s="85">
        <v>1</v>
      </c>
      <c r="H128" s="86"/>
      <c r="I128" s="86"/>
      <c r="J128" s="83">
        <v>1.4</v>
      </c>
      <c r="K128" s="83">
        <v>1.68</v>
      </c>
      <c r="L128" s="83">
        <v>2.23</v>
      </c>
      <c r="M128" s="87">
        <v>2.57</v>
      </c>
      <c r="N128" s="90"/>
      <c r="O128" s="89">
        <f t="shared" si="296"/>
        <v>0</v>
      </c>
      <c r="P128" s="90">
        <v>272</v>
      </c>
      <c r="Q128" s="90">
        <f>(P128*$D128*$E128*$G128*$J128*$Q$10)</f>
        <v>39616413.759999998</v>
      </c>
      <c r="R128" s="90">
        <v>1</v>
      </c>
      <c r="S128" s="89">
        <f>(R128*$D128*$E128*$G128*$J128*$S$10)</f>
        <v>145648.57999999999</v>
      </c>
      <c r="T128" s="90"/>
      <c r="U128" s="89">
        <f>(T128/12*7*$D128*$E128*$G128*$J128*$U$10)+(T128/12*5*$D128*$E128*$G128*$J128*$U$11)</f>
        <v>0</v>
      </c>
      <c r="V128" s="90">
        <v>0</v>
      </c>
      <c r="W128" s="89">
        <f>(V128*$D128*$E128*$G128*$J128*$W$10)</f>
        <v>0</v>
      </c>
      <c r="X128" s="90">
        <v>0</v>
      </c>
      <c r="Y128" s="89">
        <f>(X128*$D128*$E128*$G128*$J128*$Y$10)</f>
        <v>0</v>
      </c>
      <c r="Z128" s="90"/>
      <c r="AA128" s="89">
        <f>(Z128*$D128*$E128*$G128*$J128*$AA$10)</f>
        <v>0</v>
      </c>
      <c r="AB128" s="90">
        <v>0</v>
      </c>
      <c r="AC128" s="89">
        <f>(AB128*$D128*$E128*$G128*$J128*$AC$10)</f>
        <v>0</v>
      </c>
      <c r="AD128" s="90"/>
      <c r="AE128" s="89">
        <f>(AD128*$D128*$E128*$G128*$J128*$AE$10)</f>
        <v>0</v>
      </c>
      <c r="AF128" s="90">
        <v>0</v>
      </c>
      <c r="AG128" s="89">
        <f>(AF128*$D128*$E128*$G128*$J128*$AG$10)</f>
        <v>0</v>
      </c>
      <c r="AH128" s="90"/>
      <c r="AI128" s="89">
        <f>(AH128*$D128*$E128*$G128*$J128*$AI$10)</f>
        <v>0</v>
      </c>
      <c r="AJ128" s="90"/>
      <c r="AK128" s="89">
        <f>(AJ128*$D128*$E128*$G128*$J128*$AK$10)</f>
        <v>0</v>
      </c>
      <c r="AL128" s="104"/>
      <c r="AM128" s="89">
        <f>(AL128*$D128*$E128*$G128*$K128*$AM$10)</f>
        <v>0</v>
      </c>
      <c r="AN128" s="90">
        <v>0</v>
      </c>
      <c r="AO128" s="95">
        <f>(AN128*$D128*$E128*$G128*$K128*$AO$10)</f>
        <v>0</v>
      </c>
      <c r="AP128" s="90"/>
      <c r="AQ128" s="89">
        <f>(AP128*$D128*$E128*$G128*$J128*$AQ$10)</f>
        <v>0</v>
      </c>
      <c r="AR128" s="90">
        <v>0</v>
      </c>
      <c r="AS128" s="90">
        <f>(AR128*$D128*$E128*$G128*$J128*$AS$10)</f>
        <v>0</v>
      </c>
      <c r="AT128" s="90">
        <v>0</v>
      </c>
      <c r="AU128" s="90">
        <f>(AT128*$D128*$E128*$G128*$J128*$AU$10)</f>
        <v>0</v>
      </c>
      <c r="AV128" s="90">
        <v>0</v>
      </c>
      <c r="AW128" s="89">
        <f>(AV128*$D128*$E128*$G128*$J128*$AW$10)</f>
        <v>0</v>
      </c>
      <c r="AX128" s="90">
        <v>0</v>
      </c>
      <c r="AY128" s="89">
        <f>(AX128*$D128*$E128*$G128*$J128*$AY$10)</f>
        <v>0</v>
      </c>
      <c r="AZ128" s="90">
        <v>0</v>
      </c>
      <c r="BA128" s="89">
        <f>(AZ128*$D128*$E128*$G128*$J128*$BA$10)</f>
        <v>0</v>
      </c>
      <c r="BB128" s="90"/>
      <c r="BC128" s="89">
        <f>(BB128*$D128*$E128*$G128*$J128*$BC$10)</f>
        <v>0</v>
      </c>
      <c r="BD128" s="90"/>
      <c r="BE128" s="89">
        <f>(BD128*$D128*$E128*$G128*$J128*$BE$10)</f>
        <v>0</v>
      </c>
      <c r="BF128" s="90"/>
      <c r="BG128" s="89">
        <f>(BF128*$D128*$E128*$G128*$K128*$BG$10)</f>
        <v>0</v>
      </c>
      <c r="BH128" s="90">
        <v>41</v>
      </c>
      <c r="BI128" s="89">
        <f>(BH128*$D128*$E128*$G128*$K128*$BI$10)</f>
        <v>6514463.7599999998</v>
      </c>
      <c r="BJ128" s="90">
        <v>0</v>
      </c>
      <c r="BK128" s="89">
        <f>(BJ128*$D128*$E128*$G128*$K128*$BK$10)</f>
        <v>0</v>
      </c>
      <c r="BL128" s="90">
        <v>0</v>
      </c>
      <c r="BM128" s="89">
        <f>(BL128*$D128*$E128*$G128*$K128*$BM$10)</f>
        <v>0</v>
      </c>
      <c r="BN128" s="90"/>
      <c r="BO128" s="89">
        <f>(BN128*$D128*$E128*$G128*$K128*$BO$10)</f>
        <v>0</v>
      </c>
      <c r="BP128" s="90">
        <v>1</v>
      </c>
      <c r="BQ128" s="89">
        <f>(BP128*$D128*$E128*$G128*$K128*$BQ$10)</f>
        <v>158889.35999999999</v>
      </c>
      <c r="BR128" s="90">
        <v>1</v>
      </c>
      <c r="BS128" s="89">
        <f>(BR128*$D128*$E128*$G128*$K128*$BS$10)</f>
        <v>198611.69999999998</v>
      </c>
      <c r="BT128" s="90"/>
      <c r="BU128" s="89">
        <f>(BT128*$D128*$E128*$G128*$K128*$BU$10)</f>
        <v>0</v>
      </c>
      <c r="BV128" s="90"/>
      <c r="BW128" s="89">
        <f>(BV128*$D128*$E128*$G128*$K128*$BW$10)</f>
        <v>0</v>
      </c>
      <c r="BX128" s="90">
        <v>3</v>
      </c>
      <c r="BY128" s="89">
        <f>(BX128*$D128*$E128*$G128*$K128*$BY$10)</f>
        <v>476668.07999999996</v>
      </c>
      <c r="BZ128" s="90"/>
      <c r="CA128" s="97">
        <f>(BZ128*$D128*$E128*$G128*$K128*$CA$10)</f>
        <v>0</v>
      </c>
      <c r="CB128" s="90">
        <v>0</v>
      </c>
      <c r="CC128" s="89">
        <f>(CB128*$D128*$E128*$G128*$J128*$CC$10)</f>
        <v>0</v>
      </c>
      <c r="CD128" s="90">
        <v>0</v>
      </c>
      <c r="CE128" s="89">
        <f>(CD128*$D128*$E128*$G128*$J128*$CE$10)</f>
        <v>0</v>
      </c>
      <c r="CF128" s="90">
        <v>0</v>
      </c>
      <c r="CG128" s="89">
        <f>(CF128*$D128*$E128*$G128*$J128*$CG$10)</f>
        <v>0</v>
      </c>
      <c r="CH128" s="90"/>
      <c r="CI128" s="90">
        <f>(CH128*$D128*$E128*$G128*$J128*$CI$10)</f>
        <v>0</v>
      </c>
      <c r="CJ128" s="90"/>
      <c r="CK128" s="89">
        <f>(CJ128*$D128*$E128*$G128*$K128*$CK$10)</f>
        <v>0</v>
      </c>
      <c r="CL128" s="90">
        <v>0</v>
      </c>
      <c r="CM128" s="89">
        <f>(CL128*$D128*$E128*$G128*$J128*$CM$10)</f>
        <v>0</v>
      </c>
      <c r="CN128" s="90"/>
      <c r="CO128" s="89">
        <f>(CN128*$D128*$E128*$G128*$J128*$CO$10)</f>
        <v>0</v>
      </c>
      <c r="CP128" s="90"/>
      <c r="CQ128" s="89">
        <f>(CP128*$D128*$E128*$G128*$J128*$CQ$10)</f>
        <v>0</v>
      </c>
      <c r="CR128" s="90"/>
      <c r="CS128" s="89">
        <f>(CR128*$D128*$E128*$G128*$J128*$CS$10)</f>
        <v>0</v>
      </c>
      <c r="CT128" s="90"/>
      <c r="CU128" s="89">
        <f>(CT128*$D128*$E128*$G128*$J128*$CU$10)</f>
        <v>0</v>
      </c>
      <c r="CV128" s="90">
        <v>0</v>
      </c>
      <c r="CW128" s="89">
        <f>(CV128*$D128*$E128*$G128*$K128*$CW$10)</f>
        <v>0</v>
      </c>
      <c r="CX128" s="104"/>
      <c r="CY128" s="89">
        <f>(CX128*$D128*$E128*$G128*$K128*$CY$10)</f>
        <v>0</v>
      </c>
      <c r="CZ128" s="90"/>
      <c r="DA128" s="89">
        <f>(CZ128*$D128*$E128*$G128*$J128*$DA$10)</f>
        <v>0</v>
      </c>
      <c r="DB128" s="90">
        <v>0</v>
      </c>
      <c r="DC128" s="95">
        <f>(DB128*$D128*$E128*$G128*$K128*$DC$10)</f>
        <v>0</v>
      </c>
      <c r="DD128" s="90">
        <v>0</v>
      </c>
      <c r="DE128" s="89">
        <f>(DD128*$D128*$E128*$G128*$K128*$DE$10)</f>
        <v>0</v>
      </c>
      <c r="DF128" s="105"/>
      <c r="DG128" s="89">
        <f>(DF128*$D128*$E128*$G128*$K128*$DG$10)</f>
        <v>0</v>
      </c>
      <c r="DH128" s="90"/>
      <c r="DI128" s="89">
        <f>(DH128*$D128*$E128*$G128*$K128*$DI$10)</f>
        <v>0</v>
      </c>
      <c r="DJ128" s="90"/>
      <c r="DK128" s="89">
        <f>(DJ128*$D128*$E128*$G128*$L128*$DK$10)</f>
        <v>0</v>
      </c>
      <c r="DL128" s="90"/>
      <c r="DM128" s="97">
        <f>(DL128*$D128*$E128*$G128*$M128*$DM$10)</f>
        <v>0</v>
      </c>
      <c r="DN128" s="99">
        <f t="shared" si="619"/>
        <v>319</v>
      </c>
      <c r="DO128" s="97">
        <f t="shared" si="619"/>
        <v>47110695.239999995</v>
      </c>
    </row>
    <row r="129" spans="1:119" ht="30" x14ac:dyDescent="0.25">
      <c r="A129" s="100"/>
      <c r="B129" s="101">
        <v>102</v>
      </c>
      <c r="C129" s="82" t="s">
        <v>256</v>
      </c>
      <c r="D129" s="83">
        <v>22900</v>
      </c>
      <c r="E129" s="102">
        <v>5.82</v>
      </c>
      <c r="F129" s="102"/>
      <c r="G129" s="147">
        <v>1</v>
      </c>
      <c r="H129" s="148"/>
      <c r="I129" s="148"/>
      <c r="J129" s="83">
        <v>1.4</v>
      </c>
      <c r="K129" s="83">
        <v>1.68</v>
      </c>
      <c r="L129" s="83">
        <v>2.23</v>
      </c>
      <c r="M129" s="87">
        <v>2.57</v>
      </c>
      <c r="N129" s="90">
        <v>2</v>
      </c>
      <c r="O129" s="89">
        <f t="shared" ref="O129" si="673">(N129*$D129*$E129*$G129*$J129)</f>
        <v>373178.39999999997</v>
      </c>
      <c r="P129" s="90">
        <v>260</v>
      </c>
      <c r="Q129" s="90">
        <f t="shared" ref="Q129" si="674">(P129*$D129*$E129*$G129*$J129)</f>
        <v>48513192</v>
      </c>
      <c r="R129" s="90">
        <v>0</v>
      </c>
      <c r="S129" s="89">
        <f t="shared" ref="S129" si="675">(R129*$D129*$E129*$G129*$J129)</f>
        <v>0</v>
      </c>
      <c r="T129" s="90">
        <v>1</v>
      </c>
      <c r="U129" s="89">
        <f t="shared" ref="U129" si="676">(T129*$D129*$E129*$G129*$J129)</f>
        <v>186589.19999999998</v>
      </c>
      <c r="V129" s="90">
        <v>0</v>
      </c>
      <c r="W129" s="89">
        <f t="shared" ref="W129" si="677">(V129*$D129*$E129*$G129*$J129)</f>
        <v>0</v>
      </c>
      <c r="X129" s="90">
        <v>0</v>
      </c>
      <c r="Y129" s="89">
        <f t="shared" ref="Y129" si="678">(X129*$D129*$E129*$G129*$J129)</f>
        <v>0</v>
      </c>
      <c r="Z129" s="90"/>
      <c r="AA129" s="89">
        <f t="shared" ref="AA129" si="679">(Z129*$D129*$E129*$G129*$J129)</f>
        <v>0</v>
      </c>
      <c r="AB129" s="90">
        <v>0</v>
      </c>
      <c r="AC129" s="89">
        <f t="shared" ref="AC129" si="680">(AB129*$D129*$E129*$G129*$J129)</f>
        <v>0</v>
      </c>
      <c r="AD129" s="90"/>
      <c r="AE129" s="89">
        <f t="shared" ref="AE129" si="681">(AD129*$D129*$E129*$G129*$J129)</f>
        <v>0</v>
      </c>
      <c r="AF129" s="90">
        <v>0</v>
      </c>
      <c r="AG129" s="89">
        <f t="shared" ref="AG129" si="682">(AF129*$D129*$E129*$G129*$J129)</f>
        <v>0</v>
      </c>
      <c r="AH129" s="92"/>
      <c r="AI129" s="89">
        <f t="shared" ref="AI129" si="683">(AH129*$D129*$E129*$G129*$J129)</f>
        <v>0</v>
      </c>
      <c r="AJ129" s="90"/>
      <c r="AK129" s="89">
        <f t="shared" ref="AK129" si="684">(AJ129*$D129*$E129*$G129*$J129)</f>
        <v>0</v>
      </c>
      <c r="AL129" s="104"/>
      <c r="AM129" s="89">
        <f t="shared" ref="AM129" si="685">(AL129*$D129*$E129*$G129*$K129)</f>
        <v>0</v>
      </c>
      <c r="AN129" s="90">
        <v>0</v>
      </c>
      <c r="AO129" s="95">
        <f t="shared" ref="AO129" si="686">(AN129*$D129*$E129*$G129*$K129)</f>
        <v>0</v>
      </c>
      <c r="AP129" s="90"/>
      <c r="AQ129" s="89">
        <f t="shared" ref="AQ129" si="687">(AP129*$D129*$E129*$G129*$J129)</f>
        <v>0</v>
      </c>
      <c r="AR129" s="90">
        <v>0</v>
      </c>
      <c r="AS129" s="90">
        <f t="shared" ref="AS129" si="688">(AR129*$D129*$E129*$G129*$J129)</f>
        <v>0</v>
      </c>
      <c r="AT129" s="90"/>
      <c r="AU129" s="90">
        <f t="shared" ref="AU129" si="689">(AT129*$D129*$E129*$G129*$J129)</f>
        <v>0</v>
      </c>
      <c r="AV129" s="90">
        <v>0</v>
      </c>
      <c r="AW129" s="89">
        <f t="shared" ref="AW129" si="690">(AV129*$D129*$E129*$G129*$J129)</f>
        <v>0</v>
      </c>
      <c r="AX129" s="90">
        <v>0</v>
      </c>
      <c r="AY129" s="89">
        <f t="shared" ref="AY129" si="691">(AX129*$D129*$E129*$G129*$J129)</f>
        <v>0</v>
      </c>
      <c r="AZ129" s="90">
        <v>0</v>
      </c>
      <c r="BA129" s="89">
        <f t="shared" ref="BA129" si="692">(AZ129*$D129*$E129*$G129*$J129)</f>
        <v>0</v>
      </c>
      <c r="BB129" s="90"/>
      <c r="BC129" s="89">
        <f t="shared" ref="BC129" si="693">(BB129*$D129*$E129*$G129*$J129)</f>
        <v>0</v>
      </c>
      <c r="BD129" s="90"/>
      <c r="BE129" s="89">
        <f t="shared" ref="BE129" si="694">(BD129*$D129*$E129*$G129*$J129)</f>
        <v>0</v>
      </c>
      <c r="BF129" s="90"/>
      <c r="BG129" s="89">
        <f t="shared" ref="BG129" si="695">(BF129*$D129*$E129*$G129*$K129)</f>
        <v>0</v>
      </c>
      <c r="BH129" s="90">
        <v>85</v>
      </c>
      <c r="BI129" s="89">
        <f t="shared" ref="BI129" si="696">(BH129*$D129*$E129*$G129*$K129)</f>
        <v>19032098.399999999</v>
      </c>
      <c r="BJ129" s="90">
        <v>0</v>
      </c>
      <c r="BK129" s="89">
        <f t="shared" ref="BK129" si="697">(BJ129*$D129*$E129*$G129*$K129)</f>
        <v>0</v>
      </c>
      <c r="BL129" s="90">
        <v>0</v>
      </c>
      <c r="BM129" s="89">
        <f t="shared" ref="BM129" si="698">(BL129*$D129*$E129*$G129*$K129)</f>
        <v>0</v>
      </c>
      <c r="BN129" s="90"/>
      <c r="BO129" s="89">
        <f t="shared" ref="BO129" si="699">(BN129*$D129*$E129*$G129*$K129)</f>
        <v>0</v>
      </c>
      <c r="BP129" s="90">
        <v>1</v>
      </c>
      <c r="BQ129" s="89">
        <f t="shared" ref="BQ129" si="700">(BP129*$D129*$E129*$G129*$K129)</f>
        <v>223907.03999999998</v>
      </c>
      <c r="BR129" s="90">
        <v>1</v>
      </c>
      <c r="BS129" s="89">
        <f t="shared" ref="BS129" si="701">(BR129*$D129*$E129*$G129*$K129)</f>
        <v>223907.03999999998</v>
      </c>
      <c r="BT129" s="90"/>
      <c r="BU129" s="89">
        <f t="shared" ref="BU129" si="702">(BT129*$D129*$E129*$G129*$K129)</f>
        <v>0</v>
      </c>
      <c r="BV129" s="90">
        <v>5</v>
      </c>
      <c r="BW129" s="89">
        <f t="shared" ref="BW129" si="703">(BV129*$D129*$E129*$G129*$K129)</f>
        <v>1119535.2</v>
      </c>
      <c r="BX129" s="90">
        <v>1</v>
      </c>
      <c r="BY129" s="89">
        <f t="shared" ref="BY129" si="704">(BX129*$D129*$E129*$G129*$K129)</f>
        <v>223907.03999999998</v>
      </c>
      <c r="BZ129" s="90"/>
      <c r="CA129" s="97">
        <f t="shared" ref="CA129" si="705">(BZ129*$D129*$E129*$G129*$K129)</f>
        <v>0</v>
      </c>
      <c r="CB129" s="90">
        <v>0</v>
      </c>
      <c r="CC129" s="89">
        <f t="shared" ref="CC129" si="706">(CB129*$D129*$E129*$G129*$J129)</f>
        <v>0</v>
      </c>
      <c r="CD129" s="90">
        <v>0</v>
      </c>
      <c r="CE129" s="89">
        <f t="shared" ref="CE129" si="707">(CD129*$D129*$E129*$G129*$J129)</f>
        <v>0</v>
      </c>
      <c r="CF129" s="90">
        <v>0</v>
      </c>
      <c r="CG129" s="89">
        <f t="shared" ref="CG129" si="708">(CF129*$D129*$E129*$G129*$J129)</f>
        <v>0</v>
      </c>
      <c r="CH129" s="90"/>
      <c r="CI129" s="90">
        <f t="shared" ref="CI129" si="709">(CH129*$D129*$E129*$G129*$J129)</f>
        <v>0</v>
      </c>
      <c r="CJ129" s="90"/>
      <c r="CK129" s="89">
        <f t="shared" ref="CK129" si="710">(CJ129*$D129*$E129*$G129*$K129)</f>
        <v>0</v>
      </c>
      <c r="CL129" s="90">
        <v>0</v>
      </c>
      <c r="CM129" s="89">
        <f t="shared" ref="CM129" si="711">(CL129*$D129*$E129*$G129*$J129)</f>
        <v>0</v>
      </c>
      <c r="CN129" s="90"/>
      <c r="CO129" s="89">
        <f t="shared" ref="CO129" si="712">(CN129*$D129*$E129*$G129*$J129)</f>
        <v>0</v>
      </c>
      <c r="CP129" s="90"/>
      <c r="CQ129" s="89">
        <f t="shared" ref="CQ129" si="713">(CP129*$D129*$E129*$G129*$J129)</f>
        <v>0</v>
      </c>
      <c r="CR129" s="90"/>
      <c r="CS129" s="89">
        <f t="shared" ref="CS129" si="714">(CR129*$D129*$E129*$G129*$J129)</f>
        <v>0</v>
      </c>
      <c r="CT129" s="90"/>
      <c r="CU129" s="89">
        <f t="shared" ref="CU129" si="715">(CT129*$D129*$E129*$G129*$J129)</f>
        <v>0</v>
      </c>
      <c r="CV129" s="90">
        <v>0</v>
      </c>
      <c r="CW129" s="89">
        <f t="shared" ref="CW129" si="716">(CV129*$D129*$E129*$G129*$K129)</f>
        <v>0</v>
      </c>
      <c r="CX129" s="104"/>
      <c r="CY129" s="89">
        <f t="shared" ref="CY129" si="717">(CX129*$D129*$E129*$G129*$K129)</f>
        <v>0</v>
      </c>
      <c r="CZ129" s="90"/>
      <c r="DA129" s="89">
        <f t="shared" ref="DA129" si="718">(CZ129*$D129*$E129*$G129*$J129)</f>
        <v>0</v>
      </c>
      <c r="DB129" s="90">
        <v>0</v>
      </c>
      <c r="DC129" s="95">
        <f t="shared" ref="DC129" si="719">(DB129*$D129*$E129*$G129*$K129)</f>
        <v>0</v>
      </c>
      <c r="DD129" s="90">
        <v>0</v>
      </c>
      <c r="DE129" s="89">
        <f t="shared" ref="DE129" si="720">(DD129*$D129*$E129*$G129*$K129)</f>
        <v>0</v>
      </c>
      <c r="DF129" s="105"/>
      <c r="DG129" s="89">
        <f t="shared" ref="DG129" si="721">(DF129*$D129*$E129*$G129*$K129)</f>
        <v>0</v>
      </c>
      <c r="DH129" s="90"/>
      <c r="DI129" s="89">
        <f t="shared" ref="DI129" si="722">(DH129*$D129*$E129*$G129*$K129)</f>
        <v>0</v>
      </c>
      <c r="DJ129" s="90"/>
      <c r="DK129" s="89">
        <f t="shared" ref="DK129" si="723">(DJ129*$D129*$E129*$G129*$L129)</f>
        <v>0</v>
      </c>
      <c r="DL129" s="90"/>
      <c r="DM129" s="97">
        <f t="shared" ref="DM129" si="724">(DL129*$D129*$E129*$G129*$M129)</f>
        <v>0</v>
      </c>
      <c r="DN129" s="99">
        <f t="shared" si="619"/>
        <v>356</v>
      </c>
      <c r="DO129" s="97">
        <f t="shared" si="619"/>
        <v>69896314.320000023</v>
      </c>
    </row>
    <row r="130" spans="1:119" ht="36" customHeight="1" x14ac:dyDescent="0.25">
      <c r="A130" s="100"/>
      <c r="B130" s="101">
        <v>103</v>
      </c>
      <c r="C130" s="82" t="s">
        <v>257</v>
      </c>
      <c r="D130" s="83">
        <v>22900</v>
      </c>
      <c r="E130" s="102">
        <v>1.41</v>
      </c>
      <c r="F130" s="102"/>
      <c r="G130" s="85">
        <v>1</v>
      </c>
      <c r="H130" s="86"/>
      <c r="I130" s="86"/>
      <c r="J130" s="83">
        <v>1.4</v>
      </c>
      <c r="K130" s="83">
        <v>1.68</v>
      </c>
      <c r="L130" s="83">
        <v>2.23</v>
      </c>
      <c r="M130" s="87">
        <v>2.57</v>
      </c>
      <c r="N130" s="90"/>
      <c r="O130" s="89">
        <f t="shared" si="296"/>
        <v>0</v>
      </c>
      <c r="P130" s="90">
        <v>43</v>
      </c>
      <c r="Q130" s="90">
        <f>(P130*$D130*$E130*$G130*$J130*$Q$10)</f>
        <v>2138177.58</v>
      </c>
      <c r="R130" s="90">
        <v>0</v>
      </c>
      <c r="S130" s="89">
        <f>(R130*$D130*$E130*$G130*$J130*$S$10)</f>
        <v>0</v>
      </c>
      <c r="T130" s="90"/>
      <c r="U130" s="89">
        <f>(T130/12*7*$D130*$E130*$G130*$J130*$U$10)+(T130/12*5*$D130*$E130*$G130*$J130*$U$11)</f>
        <v>0</v>
      </c>
      <c r="V130" s="90"/>
      <c r="W130" s="89">
        <f>(V130*$D130*$E130*$G130*$J130*$W$10)</f>
        <v>0</v>
      </c>
      <c r="X130" s="90"/>
      <c r="Y130" s="89">
        <f>(X130*$D130*$E130*$G130*$J130*$Y$10)</f>
        <v>0</v>
      </c>
      <c r="Z130" s="90"/>
      <c r="AA130" s="89">
        <f>(Z130*$D130*$E130*$G130*$J130*$AA$10)</f>
        <v>0</v>
      </c>
      <c r="AB130" s="90"/>
      <c r="AC130" s="89">
        <f>(AB130*$D130*$E130*$G130*$J130*$AC$10)</f>
        <v>0</v>
      </c>
      <c r="AD130" s="90"/>
      <c r="AE130" s="89">
        <f>(AD130*$D130*$E130*$G130*$J130*$AE$10)</f>
        <v>0</v>
      </c>
      <c r="AF130" s="90"/>
      <c r="AG130" s="89">
        <f>(AF130*$D130*$E130*$G130*$J130*$AG$10)</f>
        <v>0</v>
      </c>
      <c r="AH130" s="92"/>
      <c r="AI130" s="89">
        <f>(AH130*$D130*$E130*$G130*$J130*$AI$10)</f>
        <v>0</v>
      </c>
      <c r="AJ130" s="90"/>
      <c r="AK130" s="89">
        <f>(AJ130*$D130*$E130*$G130*$J130*$AK$10)</f>
        <v>0</v>
      </c>
      <c r="AL130" s="104"/>
      <c r="AM130" s="89">
        <f>(AL130*$D130*$E130*$G130*$K130*$AM$10)</f>
        <v>0</v>
      </c>
      <c r="AN130" s="90"/>
      <c r="AO130" s="95">
        <f>(AN130*$D130*$E130*$G130*$K130*$AO$10)</f>
        <v>0</v>
      </c>
      <c r="AP130" s="90"/>
      <c r="AQ130" s="89">
        <f>(AP130*$D130*$E130*$G130*$J130*$AQ$10)</f>
        <v>0</v>
      </c>
      <c r="AR130" s="90"/>
      <c r="AS130" s="90">
        <f>(AR130*$D130*$E130*$G130*$J130*$AS$10)</f>
        <v>0</v>
      </c>
      <c r="AT130" s="90"/>
      <c r="AU130" s="90">
        <f>(AT130*$D130*$E130*$G130*$J130*$AU$10)</f>
        <v>0</v>
      </c>
      <c r="AV130" s="90"/>
      <c r="AW130" s="89">
        <f>(AV130*$D130*$E130*$G130*$J130*$AW$10)</f>
        <v>0</v>
      </c>
      <c r="AX130" s="90"/>
      <c r="AY130" s="89">
        <f>(AX130*$D130*$E130*$G130*$J130*$AY$10)</f>
        <v>0</v>
      </c>
      <c r="AZ130" s="90"/>
      <c r="BA130" s="89">
        <f>(AZ130*$D130*$E130*$G130*$J130*$BA$10)</f>
        <v>0</v>
      </c>
      <c r="BB130" s="90"/>
      <c r="BC130" s="89">
        <f>(BB130*$D130*$E130*$G130*$J130*$BC$10)</f>
        <v>0</v>
      </c>
      <c r="BD130" s="90"/>
      <c r="BE130" s="89">
        <f>(BD130*$D130*$E130*$G130*$J130*$BE$10)</f>
        <v>0</v>
      </c>
      <c r="BF130" s="90"/>
      <c r="BG130" s="89">
        <f>(BF130*$D130*$E130*$G130*$K130*$BG$10)</f>
        <v>0</v>
      </c>
      <c r="BH130" s="90">
        <v>1</v>
      </c>
      <c r="BI130" s="89">
        <f>(BH130*$D130*$E130*$G130*$K130*$BI$10)</f>
        <v>54245.51999999999</v>
      </c>
      <c r="BJ130" s="90"/>
      <c r="BK130" s="89">
        <f>(BJ130*$D130*$E130*$G130*$K130*$BK$10)</f>
        <v>0</v>
      </c>
      <c r="BL130" s="90"/>
      <c r="BM130" s="89">
        <f>(BL130*$D130*$E130*$G130*$K130*$BM$10)</f>
        <v>0</v>
      </c>
      <c r="BN130" s="90"/>
      <c r="BO130" s="89">
        <f>(BN130*$D130*$E130*$G130*$K130*$BO$10)</f>
        <v>0</v>
      </c>
      <c r="BP130" s="90"/>
      <c r="BQ130" s="89">
        <f>(BP130*$D130*$E130*$G130*$K130*$BQ$10)</f>
        <v>0</v>
      </c>
      <c r="BR130" s="90"/>
      <c r="BS130" s="89">
        <f>(BR130*$D130*$E130*$G130*$K130*$BS$10)</f>
        <v>0</v>
      </c>
      <c r="BT130" s="90"/>
      <c r="BU130" s="89">
        <f>(BT130*$D130*$E130*$G130*$K130*$BU$10)</f>
        <v>0</v>
      </c>
      <c r="BV130" s="90"/>
      <c r="BW130" s="89">
        <f>(BV130*$D130*$E130*$G130*$K130*$BW$10)</f>
        <v>0</v>
      </c>
      <c r="BX130" s="90"/>
      <c r="BY130" s="89">
        <f>(BX130*$D130*$E130*$G130*$K130*$BY$10)</f>
        <v>0</v>
      </c>
      <c r="BZ130" s="90"/>
      <c r="CA130" s="97">
        <f>(BZ130*$D130*$E130*$G130*$K130*$CA$10)</f>
        <v>0</v>
      </c>
      <c r="CB130" s="90"/>
      <c r="CC130" s="89">
        <f>(CB130*$D130*$E130*$G130*$J130*$CC$10)</f>
        <v>0</v>
      </c>
      <c r="CD130" s="90"/>
      <c r="CE130" s="89">
        <f>(CD130*$D130*$E130*$G130*$J130*$CE$10)</f>
        <v>0</v>
      </c>
      <c r="CF130" s="90"/>
      <c r="CG130" s="89">
        <f>(CF130*$D130*$E130*$G130*$J130*$CG$10)</f>
        <v>0</v>
      </c>
      <c r="CH130" s="90"/>
      <c r="CI130" s="90">
        <f>(CH130*$D130*$E130*$G130*$J130*$CI$10)</f>
        <v>0</v>
      </c>
      <c r="CJ130" s="90"/>
      <c r="CK130" s="89">
        <f>(CJ130*$D130*$E130*$G130*$K130*$CK$10)</f>
        <v>0</v>
      </c>
      <c r="CL130" s="90"/>
      <c r="CM130" s="89">
        <f>(CL130*$D130*$E130*$G130*$J130*$CM$10)</f>
        <v>0</v>
      </c>
      <c r="CN130" s="90"/>
      <c r="CO130" s="89">
        <f>(CN130*$D130*$E130*$G130*$J130*$CO$10)</f>
        <v>0</v>
      </c>
      <c r="CP130" s="90"/>
      <c r="CQ130" s="89">
        <f>(CP130*$D130*$E130*$G130*$J130*$CQ$10)</f>
        <v>0</v>
      </c>
      <c r="CR130" s="90"/>
      <c r="CS130" s="89">
        <f>(CR130*$D130*$E130*$G130*$J130*$CS$10)</f>
        <v>0</v>
      </c>
      <c r="CT130" s="90"/>
      <c r="CU130" s="89">
        <f>(CT130*$D130*$E130*$G130*$J130*$CU$10)</f>
        <v>0</v>
      </c>
      <c r="CV130" s="90"/>
      <c r="CW130" s="89">
        <f>(CV130*$D130*$E130*$G130*$K130*$CW$10)</f>
        <v>0</v>
      </c>
      <c r="CX130" s="104"/>
      <c r="CY130" s="89">
        <f>(CX130*$D130*$E130*$G130*$K130*$CY$10)</f>
        <v>0</v>
      </c>
      <c r="CZ130" s="90"/>
      <c r="DA130" s="89">
        <f>(CZ130*$D130*$E130*$G130*$J130*$DA$10)</f>
        <v>0</v>
      </c>
      <c r="DB130" s="90"/>
      <c r="DC130" s="95">
        <f>(DB130*$D130*$E130*$G130*$K130*$DC$10)</f>
        <v>0</v>
      </c>
      <c r="DD130" s="90"/>
      <c r="DE130" s="89">
        <f>(DD130*$D130*$E130*$G130*$K130*$DE$10)</f>
        <v>0</v>
      </c>
      <c r="DF130" s="105"/>
      <c r="DG130" s="89">
        <f>(DF130*$D130*$E130*$G130*$K130*$DG$10)</f>
        <v>0</v>
      </c>
      <c r="DH130" s="90"/>
      <c r="DI130" s="89">
        <f>(DH130*$D130*$E130*$G130*$K130*$DI$10)</f>
        <v>0</v>
      </c>
      <c r="DJ130" s="90"/>
      <c r="DK130" s="89">
        <f>(DJ130*$D130*$E130*$G130*$L130*$DK$10)</f>
        <v>0</v>
      </c>
      <c r="DL130" s="90"/>
      <c r="DM130" s="97">
        <f>(DL130*$D130*$E130*$G130*$M130*$DM$10)</f>
        <v>0</v>
      </c>
      <c r="DN130" s="99">
        <f t="shared" si="619"/>
        <v>44</v>
      </c>
      <c r="DO130" s="97">
        <f t="shared" si="619"/>
        <v>2192423.1</v>
      </c>
    </row>
    <row r="131" spans="1:119" ht="30" x14ac:dyDescent="0.25">
      <c r="A131" s="100"/>
      <c r="B131" s="101">
        <v>104</v>
      </c>
      <c r="C131" s="82" t="s">
        <v>258</v>
      </c>
      <c r="D131" s="83">
        <v>22900</v>
      </c>
      <c r="E131" s="102">
        <v>2.19</v>
      </c>
      <c r="F131" s="102"/>
      <c r="G131" s="85">
        <v>0.9</v>
      </c>
      <c r="H131" s="86"/>
      <c r="I131" s="86"/>
      <c r="J131" s="83">
        <v>1.4</v>
      </c>
      <c r="K131" s="83">
        <v>1.68</v>
      </c>
      <c r="L131" s="83">
        <v>2.23</v>
      </c>
      <c r="M131" s="87">
        <v>2.57</v>
      </c>
      <c r="N131" s="90">
        <v>60</v>
      </c>
      <c r="O131" s="89">
        <f t="shared" ref="O131" si="725">(N131*$D131*$E131*$G131*$J131)</f>
        <v>3791415.5999999996</v>
      </c>
      <c r="P131" s="90">
        <v>132</v>
      </c>
      <c r="Q131" s="90">
        <f t="shared" ref="Q131" si="726">(P131*$D131*$E131*$G131*$J131)</f>
        <v>8341114.3199999994</v>
      </c>
      <c r="R131" s="90"/>
      <c r="S131" s="89">
        <f t="shared" ref="S131" si="727">(R131*$D131*$E131*$G131*$J131)</f>
        <v>0</v>
      </c>
      <c r="T131" s="90"/>
      <c r="U131" s="89">
        <f t="shared" ref="U131" si="728">(T131*$D131*$E131*$G131*$J131)</f>
        <v>0</v>
      </c>
      <c r="V131" s="90">
        <v>0</v>
      </c>
      <c r="W131" s="89">
        <f t="shared" ref="W131" si="729">(V131*$D131*$E131*$G131*$J131)</f>
        <v>0</v>
      </c>
      <c r="X131" s="90">
        <v>0</v>
      </c>
      <c r="Y131" s="89">
        <f t="shared" ref="Y131" si="730">(X131*$D131*$E131*$G131*$J131)</f>
        <v>0</v>
      </c>
      <c r="Z131" s="90"/>
      <c r="AA131" s="89">
        <f t="shared" ref="AA131" si="731">(Z131*$D131*$E131*$G131*$J131)</f>
        <v>0</v>
      </c>
      <c r="AB131" s="90">
        <v>0</v>
      </c>
      <c r="AC131" s="89">
        <f t="shared" ref="AC131" si="732">(AB131*$D131*$E131*$G131*$J131)</f>
        <v>0</v>
      </c>
      <c r="AD131" s="90"/>
      <c r="AE131" s="89">
        <f t="shared" ref="AE131" si="733">(AD131*$D131*$E131*$G131*$J131)</f>
        <v>0</v>
      </c>
      <c r="AF131" s="90"/>
      <c r="AG131" s="89">
        <f t="shared" ref="AG131" si="734">(AF131*$D131*$E131*$G131*$J131)</f>
        <v>0</v>
      </c>
      <c r="AH131" s="92"/>
      <c r="AI131" s="89">
        <f t="shared" ref="AI131" si="735">(AH131*$D131*$E131*$G131*$J131)</f>
        <v>0</v>
      </c>
      <c r="AJ131" s="90"/>
      <c r="AK131" s="89">
        <f t="shared" ref="AK131" si="736">(AJ131*$D131*$E131*$G131*$J131)</f>
        <v>0</v>
      </c>
      <c r="AL131" s="104">
        <v>2</v>
      </c>
      <c r="AM131" s="89">
        <f t="shared" ref="AM131" si="737">(AL131*$D131*$E131*$G131*$K131)</f>
        <v>151656.62400000001</v>
      </c>
      <c r="AN131" s="90">
        <v>0</v>
      </c>
      <c r="AO131" s="95">
        <f t="shared" ref="AO131" si="738">(AN131*$D131*$E131*$G131*$K131)</f>
        <v>0</v>
      </c>
      <c r="AP131" s="90"/>
      <c r="AQ131" s="89">
        <f t="shared" ref="AQ131" si="739">(AP131*$D131*$E131*$G131*$J131)</f>
        <v>0</v>
      </c>
      <c r="AR131" s="90">
        <v>0</v>
      </c>
      <c r="AS131" s="90">
        <f t="shared" ref="AS131" si="740">(AR131*$D131*$E131*$G131*$J131)</f>
        <v>0</v>
      </c>
      <c r="AT131" s="90">
        <v>0</v>
      </c>
      <c r="AU131" s="90">
        <f t="shared" ref="AU131" si="741">(AT131*$D131*$E131*$G131*$J131)</f>
        <v>0</v>
      </c>
      <c r="AV131" s="90">
        <v>0</v>
      </c>
      <c r="AW131" s="89">
        <f t="shared" ref="AW131" si="742">(AV131*$D131*$E131*$G131*$J131)</f>
        <v>0</v>
      </c>
      <c r="AX131" s="90">
        <v>0</v>
      </c>
      <c r="AY131" s="89">
        <f t="shared" ref="AY131" si="743">(AX131*$D131*$E131*$G131*$J131)</f>
        <v>0</v>
      </c>
      <c r="AZ131" s="90">
        <v>0</v>
      </c>
      <c r="BA131" s="89">
        <f t="shared" ref="BA131" si="744">(AZ131*$D131*$E131*$G131*$J131)</f>
        <v>0</v>
      </c>
      <c r="BB131" s="90"/>
      <c r="BC131" s="89">
        <f t="shared" ref="BC131" si="745">(BB131*$D131*$E131*$G131*$J131)</f>
        <v>0</v>
      </c>
      <c r="BD131" s="90"/>
      <c r="BE131" s="89">
        <f t="shared" ref="BE131" si="746">(BD131*$D131*$E131*$G131*$J131)</f>
        <v>0</v>
      </c>
      <c r="BF131" s="90"/>
      <c r="BG131" s="89">
        <f t="shared" ref="BG131" si="747">(BF131*$D131*$E131*$G131*$K131)</f>
        <v>0</v>
      </c>
      <c r="BH131" s="90">
        <v>24</v>
      </c>
      <c r="BI131" s="89">
        <f t="shared" ref="BI131" si="748">(BH131*$D131*$E131*$G131*$K131)</f>
        <v>1819879.4880000001</v>
      </c>
      <c r="BJ131" s="90">
        <v>0</v>
      </c>
      <c r="BK131" s="89">
        <f t="shared" ref="BK131" si="749">(BJ131*$D131*$E131*$G131*$K131)</f>
        <v>0</v>
      </c>
      <c r="BL131" s="90">
        <v>0</v>
      </c>
      <c r="BM131" s="89">
        <f t="shared" ref="BM131" si="750">(BL131*$D131*$E131*$G131*$K131)</f>
        <v>0</v>
      </c>
      <c r="BN131" s="90"/>
      <c r="BO131" s="89">
        <f t="shared" ref="BO131" si="751">(BN131*$D131*$E131*$G131*$K131)</f>
        <v>0</v>
      </c>
      <c r="BP131" s="90"/>
      <c r="BQ131" s="89">
        <f t="shared" ref="BQ131" si="752">(BP131*$D131*$E131*$G131*$K131)</f>
        <v>0</v>
      </c>
      <c r="BR131" s="90"/>
      <c r="BS131" s="89">
        <f t="shared" ref="BS131" si="753">(BR131*$D131*$E131*$G131*$K131)</f>
        <v>0</v>
      </c>
      <c r="BT131" s="90"/>
      <c r="BU131" s="89">
        <f t="shared" ref="BU131" si="754">(BT131*$D131*$E131*$G131*$K131)</f>
        <v>0</v>
      </c>
      <c r="BV131" s="90"/>
      <c r="BW131" s="89">
        <f t="shared" ref="BW131" si="755">(BV131*$D131*$E131*$G131*$K131)</f>
        <v>0</v>
      </c>
      <c r="BX131" s="90"/>
      <c r="BY131" s="89">
        <f t="shared" ref="BY131" si="756">(BX131*$D131*$E131*$G131*$K131)</f>
        <v>0</v>
      </c>
      <c r="BZ131" s="90"/>
      <c r="CA131" s="97">
        <f t="shared" ref="CA131" si="757">(BZ131*$D131*$E131*$G131*$K131)</f>
        <v>0</v>
      </c>
      <c r="CB131" s="90">
        <v>0</v>
      </c>
      <c r="CC131" s="89">
        <f t="shared" ref="CC131" si="758">(CB131*$D131*$E131*$G131*$J131)</f>
        <v>0</v>
      </c>
      <c r="CD131" s="90">
        <v>0</v>
      </c>
      <c r="CE131" s="89">
        <f t="shared" ref="CE131" si="759">(CD131*$D131*$E131*$G131*$J131)</f>
        <v>0</v>
      </c>
      <c r="CF131" s="90">
        <v>0</v>
      </c>
      <c r="CG131" s="89">
        <f t="shared" ref="CG131" si="760">(CF131*$D131*$E131*$G131*$J131)</f>
        <v>0</v>
      </c>
      <c r="CH131" s="90"/>
      <c r="CI131" s="90">
        <f t="shared" ref="CI131" si="761">(CH131*$D131*$E131*$G131*$J131)</f>
        <v>0</v>
      </c>
      <c r="CJ131" s="90"/>
      <c r="CK131" s="89">
        <f t="shared" ref="CK131" si="762">(CJ131*$D131*$E131*$G131*$K131)</f>
        <v>0</v>
      </c>
      <c r="CL131" s="90">
        <v>0</v>
      </c>
      <c r="CM131" s="89">
        <f t="shared" ref="CM131" si="763">(CL131*$D131*$E131*$G131*$J131)</f>
        <v>0</v>
      </c>
      <c r="CN131" s="90"/>
      <c r="CO131" s="89">
        <f t="shared" ref="CO131" si="764">(CN131*$D131*$E131*$G131*$J131)</f>
        <v>0</v>
      </c>
      <c r="CP131" s="90"/>
      <c r="CQ131" s="89">
        <f t="shared" ref="CQ131" si="765">(CP131*$D131*$E131*$G131*$J131)</f>
        <v>0</v>
      </c>
      <c r="CR131" s="90"/>
      <c r="CS131" s="89">
        <f t="shared" ref="CS131" si="766">(CR131*$D131*$E131*$G131*$J131)</f>
        <v>0</v>
      </c>
      <c r="CT131" s="90"/>
      <c r="CU131" s="89">
        <f t="shared" ref="CU131" si="767">(CT131*$D131*$E131*$G131*$J131)</f>
        <v>0</v>
      </c>
      <c r="CV131" s="90">
        <v>0</v>
      </c>
      <c r="CW131" s="89">
        <f t="shared" ref="CW131" si="768">(CV131*$D131*$E131*$G131*$K131)</f>
        <v>0</v>
      </c>
      <c r="CX131" s="104"/>
      <c r="CY131" s="89">
        <f t="shared" ref="CY131" si="769">(CX131*$D131*$E131*$G131*$K131)</f>
        <v>0</v>
      </c>
      <c r="CZ131" s="90"/>
      <c r="DA131" s="89">
        <f t="shared" ref="DA131" si="770">(CZ131*$D131*$E131*$G131*$J131)</f>
        <v>0</v>
      </c>
      <c r="DB131" s="90">
        <v>0</v>
      </c>
      <c r="DC131" s="95">
        <f t="shared" ref="DC131" si="771">(DB131*$D131*$E131*$G131*$K131)</f>
        <v>0</v>
      </c>
      <c r="DD131" s="90">
        <v>0</v>
      </c>
      <c r="DE131" s="89">
        <f t="shared" ref="DE131" si="772">(DD131*$D131*$E131*$G131*$K131)</f>
        <v>0</v>
      </c>
      <c r="DF131" s="105"/>
      <c r="DG131" s="89">
        <f t="shared" ref="DG131" si="773">(DF131*$D131*$E131*$G131*$K131)</f>
        <v>0</v>
      </c>
      <c r="DH131" s="90"/>
      <c r="DI131" s="89">
        <f t="shared" ref="DI131" si="774">(DH131*$D131*$E131*$G131*$K131)</f>
        <v>0</v>
      </c>
      <c r="DJ131" s="90"/>
      <c r="DK131" s="89">
        <f t="shared" ref="DK131" si="775">(DJ131*$D131*$E131*$G131*$L131)</f>
        <v>0</v>
      </c>
      <c r="DL131" s="90"/>
      <c r="DM131" s="97">
        <f t="shared" ref="DM131" si="776">(DL131*$D131*$E131*$G131*$M131)</f>
        <v>0</v>
      </c>
      <c r="DN131" s="99">
        <f t="shared" si="619"/>
        <v>218</v>
      </c>
      <c r="DO131" s="97">
        <f t="shared" si="619"/>
        <v>14104066.031999998</v>
      </c>
    </row>
    <row r="132" spans="1:119" ht="30" customHeight="1" x14ac:dyDescent="0.25">
      <c r="A132" s="100"/>
      <c r="B132" s="101">
        <v>105</v>
      </c>
      <c r="C132" s="82" t="s">
        <v>259</v>
      </c>
      <c r="D132" s="83">
        <v>22900</v>
      </c>
      <c r="E132" s="102">
        <v>2.42</v>
      </c>
      <c r="F132" s="102"/>
      <c r="G132" s="85">
        <v>1</v>
      </c>
      <c r="H132" s="86"/>
      <c r="I132" s="86"/>
      <c r="J132" s="83">
        <v>1.4</v>
      </c>
      <c r="K132" s="83">
        <v>1.68</v>
      </c>
      <c r="L132" s="83">
        <v>2.23</v>
      </c>
      <c r="M132" s="87">
        <v>2.57</v>
      </c>
      <c r="N132" s="90">
        <v>1</v>
      </c>
      <c r="O132" s="89">
        <f t="shared" si="296"/>
        <v>85343.72</v>
      </c>
      <c r="P132" s="90">
        <v>12</v>
      </c>
      <c r="Q132" s="90">
        <f>(P132*$D132*$E132*$G132*$J132*$Q$10)</f>
        <v>1024124.64</v>
      </c>
      <c r="R132" s="90"/>
      <c r="S132" s="89">
        <f>(R132*$D132*$E132*$G132*$J132*$S$10)</f>
        <v>0</v>
      </c>
      <c r="T132" s="90"/>
      <c r="U132" s="89">
        <f t="shared" ref="U132:U133" si="777">(T132/12*7*$D132*$E132*$G132*$J132*$U$10)+(T132/12*5*$D132*$E132*$G132*$J132*$U$11)</f>
        <v>0</v>
      </c>
      <c r="V132" s="90">
        <v>0</v>
      </c>
      <c r="W132" s="89">
        <f>(V132*$D132*$E132*$G132*$J132*$W$10)</f>
        <v>0</v>
      </c>
      <c r="X132" s="90">
        <v>0</v>
      </c>
      <c r="Y132" s="89">
        <f>(X132*$D132*$E132*$G132*$J132*$Y$10)</f>
        <v>0</v>
      </c>
      <c r="Z132" s="90"/>
      <c r="AA132" s="89">
        <f>(Z132*$D132*$E132*$G132*$J132*$AA$10)</f>
        <v>0</v>
      </c>
      <c r="AB132" s="90">
        <v>0</v>
      </c>
      <c r="AC132" s="89">
        <f>(AB132*$D132*$E132*$G132*$J132*$AC$10)</f>
        <v>0</v>
      </c>
      <c r="AD132" s="90"/>
      <c r="AE132" s="89">
        <f>(AD132*$D132*$E132*$G132*$J132*$AE$10)</f>
        <v>0</v>
      </c>
      <c r="AF132" s="90">
        <v>0</v>
      </c>
      <c r="AG132" s="89">
        <f>(AF132*$D132*$E132*$G132*$J132*$AG$10)</f>
        <v>0</v>
      </c>
      <c r="AH132" s="92"/>
      <c r="AI132" s="89">
        <f>(AH132*$D132*$E132*$G132*$J132*$AI$10)</f>
        <v>0</v>
      </c>
      <c r="AJ132" s="90"/>
      <c r="AK132" s="89">
        <f>(AJ132*$D132*$E132*$G132*$J132*$AK$10)</f>
        <v>0</v>
      </c>
      <c r="AL132" s="104"/>
      <c r="AM132" s="89">
        <f>(AL132*$D132*$E132*$G132*$K132*$AM$10)</f>
        <v>0</v>
      </c>
      <c r="AN132" s="90">
        <v>0</v>
      </c>
      <c r="AO132" s="95">
        <f>(AN132*$D132*$E132*$G132*$K132*$AO$10)</f>
        <v>0</v>
      </c>
      <c r="AP132" s="90"/>
      <c r="AQ132" s="89">
        <f>(AP132*$D132*$E132*$G132*$J132*$AQ$10)</f>
        <v>0</v>
      </c>
      <c r="AR132" s="90">
        <v>0</v>
      </c>
      <c r="AS132" s="90">
        <f>(AR132*$D132*$E132*$G132*$J132*$AS$10)</f>
        <v>0</v>
      </c>
      <c r="AT132" s="90">
        <v>0</v>
      </c>
      <c r="AU132" s="90">
        <f>(AT132*$D132*$E132*$G132*$J132*$AU$10)</f>
        <v>0</v>
      </c>
      <c r="AV132" s="90">
        <v>0</v>
      </c>
      <c r="AW132" s="89">
        <f>(AV132*$D132*$E132*$G132*$J132*$AW$10)</f>
        <v>0</v>
      </c>
      <c r="AX132" s="90">
        <v>0</v>
      </c>
      <c r="AY132" s="89">
        <f>(AX132*$D132*$E132*$G132*$J132*$AY$10)</f>
        <v>0</v>
      </c>
      <c r="AZ132" s="90">
        <v>0</v>
      </c>
      <c r="BA132" s="89">
        <f>(AZ132*$D132*$E132*$G132*$J132*$BA$10)</f>
        <v>0</v>
      </c>
      <c r="BB132" s="90"/>
      <c r="BC132" s="89">
        <f>(BB132*$D132*$E132*$G132*$J132*$BC$10)</f>
        <v>0</v>
      </c>
      <c r="BD132" s="90"/>
      <c r="BE132" s="89">
        <f>(BD132*$D132*$E132*$G132*$J132*$BE$10)</f>
        <v>0</v>
      </c>
      <c r="BF132" s="90"/>
      <c r="BG132" s="89">
        <f>(BF132*$D132*$E132*$G132*$K132*$BG$10)</f>
        <v>0</v>
      </c>
      <c r="BH132" s="90">
        <v>1</v>
      </c>
      <c r="BI132" s="89">
        <f>(BH132*$D132*$E132*$G132*$K132*$BI$10)</f>
        <v>93102.239999999991</v>
      </c>
      <c r="BJ132" s="90">
        <v>0</v>
      </c>
      <c r="BK132" s="89">
        <f>(BJ132*$D132*$E132*$G132*$K132*$BK$10)</f>
        <v>0</v>
      </c>
      <c r="BL132" s="90">
        <v>0</v>
      </c>
      <c r="BM132" s="89">
        <f>(BL132*$D132*$E132*$G132*$K132*$BM$10)</f>
        <v>0</v>
      </c>
      <c r="BN132" s="90"/>
      <c r="BO132" s="89">
        <f>(BN132*$D132*$E132*$G132*$K132*$BO$10)</f>
        <v>0</v>
      </c>
      <c r="BP132" s="90"/>
      <c r="BQ132" s="89">
        <f>(BP132*$D132*$E132*$G132*$K132*$BQ$10)</f>
        <v>0</v>
      </c>
      <c r="BR132" s="90"/>
      <c r="BS132" s="89">
        <f>(BR132*$D132*$E132*$G132*$K132*$BS$10)</f>
        <v>0</v>
      </c>
      <c r="BT132" s="90"/>
      <c r="BU132" s="89">
        <f>(BT132*$D132*$E132*$G132*$K132*$BU$10)</f>
        <v>0</v>
      </c>
      <c r="BV132" s="90"/>
      <c r="BW132" s="89">
        <f>(BV132*$D132*$E132*$G132*$K132*$BW$10)</f>
        <v>0</v>
      </c>
      <c r="BX132" s="90"/>
      <c r="BY132" s="89">
        <f>(BX132*$D132*$E132*$G132*$K132*$BY$10)</f>
        <v>0</v>
      </c>
      <c r="BZ132" s="90"/>
      <c r="CA132" s="97">
        <f>(BZ132*$D132*$E132*$G132*$K132*$CA$10)</f>
        <v>0</v>
      </c>
      <c r="CB132" s="90">
        <v>0</v>
      </c>
      <c r="CC132" s="89">
        <f>(CB132*$D132*$E132*$G132*$J132*$CC$10)</f>
        <v>0</v>
      </c>
      <c r="CD132" s="90">
        <v>0</v>
      </c>
      <c r="CE132" s="89">
        <f>(CD132*$D132*$E132*$G132*$J132*$CE$10)</f>
        <v>0</v>
      </c>
      <c r="CF132" s="90">
        <v>0</v>
      </c>
      <c r="CG132" s="89">
        <f>(CF132*$D132*$E132*$G132*$J132*$CG$10)</f>
        <v>0</v>
      </c>
      <c r="CH132" s="90"/>
      <c r="CI132" s="90">
        <f>(CH132*$D132*$E132*$G132*$J132*$CI$10)</f>
        <v>0</v>
      </c>
      <c r="CJ132" s="90"/>
      <c r="CK132" s="89">
        <f>(CJ132*$D132*$E132*$G132*$K132*$CK$10)</f>
        <v>0</v>
      </c>
      <c r="CL132" s="90">
        <v>0</v>
      </c>
      <c r="CM132" s="89">
        <f>(CL132*$D132*$E132*$G132*$J132*$CM$10)</f>
        <v>0</v>
      </c>
      <c r="CN132" s="90"/>
      <c r="CO132" s="89">
        <f>(CN132*$D132*$E132*$G132*$J132*$CO$10)</f>
        <v>0</v>
      </c>
      <c r="CP132" s="90"/>
      <c r="CQ132" s="89">
        <f>(CP132*$D132*$E132*$G132*$J132*$CQ$10)</f>
        <v>0</v>
      </c>
      <c r="CR132" s="90"/>
      <c r="CS132" s="89">
        <f>(CR132*$D132*$E132*$G132*$J132*$CS$10)</f>
        <v>0</v>
      </c>
      <c r="CT132" s="90"/>
      <c r="CU132" s="89">
        <f>(CT132*$D132*$E132*$G132*$J132*$CU$10)</f>
        <v>0</v>
      </c>
      <c r="CV132" s="90">
        <v>0</v>
      </c>
      <c r="CW132" s="89">
        <f>(CV132*$D132*$E132*$G132*$K132*$CW$10)</f>
        <v>0</v>
      </c>
      <c r="CX132" s="104"/>
      <c r="CY132" s="89">
        <f>(CX132*$D132*$E132*$G132*$K132*$CY$10)</f>
        <v>0</v>
      </c>
      <c r="CZ132" s="90"/>
      <c r="DA132" s="89">
        <f>(CZ132*$D132*$E132*$G132*$J132*$DA$10)</f>
        <v>0</v>
      </c>
      <c r="DB132" s="90">
        <v>0</v>
      </c>
      <c r="DC132" s="95">
        <f>(DB132*$D132*$E132*$G132*$K132*$DC$10)</f>
        <v>0</v>
      </c>
      <c r="DD132" s="90">
        <v>0</v>
      </c>
      <c r="DE132" s="89">
        <f>(DD132*$D132*$E132*$G132*$K132*$DE$10)</f>
        <v>0</v>
      </c>
      <c r="DF132" s="105"/>
      <c r="DG132" s="89">
        <f>(DF132*$D132*$E132*$G132*$K132*$DG$10)</f>
        <v>0</v>
      </c>
      <c r="DH132" s="90"/>
      <c r="DI132" s="89">
        <f>(DH132*$D132*$E132*$G132*$K132*$DI$10)</f>
        <v>0</v>
      </c>
      <c r="DJ132" s="90"/>
      <c r="DK132" s="89">
        <f>(DJ132*$D132*$E132*$G132*$L132*$DK$10)</f>
        <v>0</v>
      </c>
      <c r="DL132" s="90"/>
      <c r="DM132" s="97">
        <f>(DL132*$D132*$E132*$G132*$M132*$DM$10)</f>
        <v>0</v>
      </c>
      <c r="DN132" s="99">
        <f t="shared" si="619"/>
        <v>14</v>
      </c>
      <c r="DO132" s="97">
        <f t="shared" si="619"/>
        <v>1202570.6000000001</v>
      </c>
    </row>
    <row r="133" spans="1:119" ht="30" customHeight="1" x14ac:dyDescent="0.25">
      <c r="A133" s="100"/>
      <c r="B133" s="101">
        <v>106</v>
      </c>
      <c r="C133" s="82" t="s">
        <v>260</v>
      </c>
      <c r="D133" s="83">
        <v>22900</v>
      </c>
      <c r="E133" s="83">
        <v>1.02</v>
      </c>
      <c r="F133" s="83"/>
      <c r="G133" s="85">
        <v>1</v>
      </c>
      <c r="H133" s="86"/>
      <c r="I133" s="86"/>
      <c r="J133" s="83">
        <v>1.4</v>
      </c>
      <c r="K133" s="83">
        <v>1.68</v>
      </c>
      <c r="L133" s="83">
        <v>2.23</v>
      </c>
      <c r="M133" s="87">
        <v>2.57</v>
      </c>
      <c r="N133" s="90">
        <v>4</v>
      </c>
      <c r="O133" s="89">
        <f t="shared" si="296"/>
        <v>143885.28</v>
      </c>
      <c r="P133" s="90">
        <v>62</v>
      </c>
      <c r="Q133" s="90">
        <f>(P133*$D133*$E133*$G133*$J133*$Q$10)</f>
        <v>2230221.84</v>
      </c>
      <c r="R133" s="90">
        <v>1</v>
      </c>
      <c r="S133" s="89">
        <f>(R133*$D133*$E133*$G133*$J133*$S$10)</f>
        <v>35971.32</v>
      </c>
      <c r="T133" s="90"/>
      <c r="U133" s="89">
        <f t="shared" si="777"/>
        <v>0</v>
      </c>
      <c r="V133" s="90">
        <v>0</v>
      </c>
      <c r="W133" s="89">
        <f>(V133*$D133*$E133*$G133*$J133*$W$10)</f>
        <v>0</v>
      </c>
      <c r="X133" s="90">
        <v>0</v>
      </c>
      <c r="Y133" s="89">
        <f>(X133*$D133*$E133*$G133*$J133*$Y$10)</f>
        <v>0</v>
      </c>
      <c r="Z133" s="90"/>
      <c r="AA133" s="89">
        <f>(Z133*$D133*$E133*$G133*$J133*$AA$10)</f>
        <v>0</v>
      </c>
      <c r="AB133" s="90">
        <v>0</v>
      </c>
      <c r="AC133" s="89">
        <f>(AB133*$D133*$E133*$G133*$J133*$AC$10)</f>
        <v>0</v>
      </c>
      <c r="AD133" s="90"/>
      <c r="AE133" s="89">
        <f>(AD133*$D133*$E133*$G133*$J133*$AE$10)</f>
        <v>0</v>
      </c>
      <c r="AF133" s="90">
        <v>0</v>
      </c>
      <c r="AG133" s="89">
        <f>(AF133*$D133*$E133*$G133*$J133*$AG$10)</f>
        <v>0</v>
      </c>
      <c r="AH133" s="92"/>
      <c r="AI133" s="89">
        <f>(AH133*$D133*$E133*$G133*$J133*$AI$10)</f>
        <v>0</v>
      </c>
      <c r="AJ133" s="90"/>
      <c r="AK133" s="89">
        <f>(AJ133*$D133*$E133*$G133*$J133*$AK$10)</f>
        <v>0</v>
      </c>
      <c r="AL133" s="104"/>
      <c r="AM133" s="89">
        <f>(AL133*$D133*$E133*$G133*$K133*$AM$10)</f>
        <v>0</v>
      </c>
      <c r="AN133" s="90">
        <v>0</v>
      </c>
      <c r="AO133" s="95">
        <f>(AN133*$D133*$E133*$G133*$K133*$AO$10)</f>
        <v>0</v>
      </c>
      <c r="AP133" s="90"/>
      <c r="AQ133" s="89">
        <f>(AP133*$D133*$E133*$G133*$J133*$AQ$10)</f>
        <v>0</v>
      </c>
      <c r="AR133" s="90"/>
      <c r="AS133" s="90">
        <f>(AR133*$D133*$E133*$G133*$J133*$AS$10)</f>
        <v>0</v>
      </c>
      <c r="AT133" s="90">
        <v>0</v>
      </c>
      <c r="AU133" s="90">
        <f>(AT133*$D133*$E133*$G133*$J133*$AU$10)</f>
        <v>0</v>
      </c>
      <c r="AV133" s="90">
        <v>0</v>
      </c>
      <c r="AW133" s="89">
        <f>(AV133*$D133*$E133*$G133*$J133*$AW$10)</f>
        <v>0</v>
      </c>
      <c r="AX133" s="90">
        <v>0</v>
      </c>
      <c r="AY133" s="89">
        <f>(AX133*$D133*$E133*$G133*$J133*$AY$10)</f>
        <v>0</v>
      </c>
      <c r="AZ133" s="90">
        <v>0</v>
      </c>
      <c r="BA133" s="89">
        <f>(AZ133*$D133*$E133*$G133*$J133*$BA$10)</f>
        <v>0</v>
      </c>
      <c r="BB133" s="90"/>
      <c r="BC133" s="89">
        <f>(BB133*$D133*$E133*$G133*$J133*$BC$10)</f>
        <v>0</v>
      </c>
      <c r="BD133" s="90"/>
      <c r="BE133" s="89">
        <f>(BD133*$D133*$E133*$G133*$J133*$BE$10)</f>
        <v>0</v>
      </c>
      <c r="BF133" s="90">
        <v>3</v>
      </c>
      <c r="BG133" s="89">
        <f>(BF133*$D133*$E133*$G133*$K133*$BG$10)</f>
        <v>117724.31999999999</v>
      </c>
      <c r="BH133" s="90">
        <v>17</v>
      </c>
      <c r="BI133" s="89">
        <f>(BH133*$D133*$E133*$G133*$K133*$BI$10)</f>
        <v>667104.48</v>
      </c>
      <c r="BJ133" s="90">
        <v>0</v>
      </c>
      <c r="BK133" s="89">
        <f>(BJ133*$D133*$E133*$G133*$K133*$BK$10)</f>
        <v>0</v>
      </c>
      <c r="BL133" s="90">
        <v>0</v>
      </c>
      <c r="BM133" s="89">
        <f>(BL133*$D133*$E133*$G133*$K133*$BM$10)</f>
        <v>0</v>
      </c>
      <c r="BN133" s="90">
        <v>3</v>
      </c>
      <c r="BO133" s="89">
        <f>(BN133*$D133*$E133*$G133*$K133*$BO$10)</f>
        <v>129496.75200000001</v>
      </c>
      <c r="BP133" s="90"/>
      <c r="BQ133" s="89">
        <f>(BP133*$D133*$E133*$G133*$K133*$BQ$10)</f>
        <v>0</v>
      </c>
      <c r="BR133" s="90"/>
      <c r="BS133" s="89">
        <f>(BR133*$D133*$E133*$G133*$K133*$BS$10)</f>
        <v>0</v>
      </c>
      <c r="BT133" s="90"/>
      <c r="BU133" s="89">
        <f>(BT133*$D133*$E133*$G133*$K133*$BU$10)</f>
        <v>0</v>
      </c>
      <c r="BV133" s="90"/>
      <c r="BW133" s="89">
        <f>(BV133*$D133*$E133*$G133*$K133*$BW$10)</f>
        <v>0</v>
      </c>
      <c r="BX133" s="90">
        <v>5</v>
      </c>
      <c r="BY133" s="89">
        <f>(BX133*$D133*$E133*$G133*$K133*$BY$10)</f>
        <v>196207.19999999998</v>
      </c>
      <c r="BZ133" s="90">
        <v>3</v>
      </c>
      <c r="CA133" s="97">
        <f>(BZ133*$D133*$E133*$G133*$K133*$CA$10)</f>
        <v>117724.31999999999</v>
      </c>
      <c r="CB133" s="90">
        <v>0</v>
      </c>
      <c r="CC133" s="89">
        <f>(CB133*$D133*$E133*$G133*$J133*$CC$10)</f>
        <v>0</v>
      </c>
      <c r="CD133" s="90">
        <v>0</v>
      </c>
      <c r="CE133" s="89">
        <f>(CD133*$D133*$E133*$G133*$J133*$CE$10)</f>
        <v>0</v>
      </c>
      <c r="CF133" s="90">
        <v>0</v>
      </c>
      <c r="CG133" s="89">
        <f>(CF133*$D133*$E133*$G133*$J133*$CG$10)</f>
        <v>0</v>
      </c>
      <c r="CH133" s="90"/>
      <c r="CI133" s="90">
        <f>(CH133*$D133*$E133*$G133*$J133*$CI$10)</f>
        <v>0</v>
      </c>
      <c r="CJ133" s="90"/>
      <c r="CK133" s="89">
        <f>(CJ133*$D133*$E133*$G133*$K133*$CK$10)</f>
        <v>0</v>
      </c>
      <c r="CL133" s="90">
        <v>0</v>
      </c>
      <c r="CM133" s="89">
        <f>(CL133*$D133*$E133*$G133*$J133*$CM$10)</f>
        <v>0</v>
      </c>
      <c r="CN133" s="90"/>
      <c r="CO133" s="89">
        <f>(CN133*$D133*$E133*$G133*$J133*$CO$10)</f>
        <v>0</v>
      </c>
      <c r="CP133" s="90"/>
      <c r="CQ133" s="89">
        <f>(CP133*$D133*$E133*$G133*$J133*$CQ$10)</f>
        <v>0</v>
      </c>
      <c r="CR133" s="90"/>
      <c r="CS133" s="89">
        <f>(CR133*$D133*$E133*$G133*$J133*$CS$10)</f>
        <v>0</v>
      </c>
      <c r="CT133" s="90"/>
      <c r="CU133" s="89">
        <f>(CT133*$D133*$E133*$G133*$J133*$CU$10)</f>
        <v>0</v>
      </c>
      <c r="CV133" s="90"/>
      <c r="CW133" s="89">
        <f>(CV133*$D133*$E133*$G133*$K133*$CW$10)</f>
        <v>0</v>
      </c>
      <c r="CX133" s="104"/>
      <c r="CY133" s="89">
        <f>(CX133*$D133*$E133*$G133*$K133*$CY$10)</f>
        <v>0</v>
      </c>
      <c r="CZ133" s="90"/>
      <c r="DA133" s="89">
        <f>(CZ133*$D133*$E133*$G133*$J133*$DA$10)</f>
        <v>0</v>
      </c>
      <c r="DB133" s="90">
        <v>0</v>
      </c>
      <c r="DC133" s="95">
        <f>(DB133*$D133*$E133*$G133*$K133*$DC$10)</f>
        <v>0</v>
      </c>
      <c r="DD133" s="90"/>
      <c r="DE133" s="89">
        <f>(DD133*$D133*$E133*$G133*$K133*$DE$10)</f>
        <v>0</v>
      </c>
      <c r="DF133" s="105"/>
      <c r="DG133" s="89">
        <f>(DF133*$D133*$E133*$G133*$K133*$DG$10)</f>
        <v>0</v>
      </c>
      <c r="DH133" s="90"/>
      <c r="DI133" s="89">
        <f>(DH133*$D133*$E133*$G133*$K133*$DI$10)</f>
        <v>0</v>
      </c>
      <c r="DJ133" s="90"/>
      <c r="DK133" s="89">
        <f>(DJ133*$D133*$E133*$G133*$L133*$DK$10)</f>
        <v>0</v>
      </c>
      <c r="DL133" s="90"/>
      <c r="DM133" s="97">
        <f>(DL133*$D133*$E133*$G133*$M133*$DM$10)</f>
        <v>0</v>
      </c>
      <c r="DN133" s="99">
        <f t="shared" si="619"/>
        <v>98</v>
      </c>
      <c r="DO133" s="97">
        <f t="shared" si="619"/>
        <v>3638335.5119999992</v>
      </c>
    </row>
    <row r="134" spans="1:119" ht="15.75" customHeight="1" x14ac:dyDescent="0.25">
      <c r="A134" s="100">
        <v>17</v>
      </c>
      <c r="B134" s="195"/>
      <c r="C134" s="178" t="s">
        <v>261</v>
      </c>
      <c r="D134" s="83">
        <v>22900</v>
      </c>
      <c r="E134" s="180">
        <v>2.96</v>
      </c>
      <c r="F134" s="180"/>
      <c r="G134" s="85">
        <v>1</v>
      </c>
      <c r="H134" s="86"/>
      <c r="I134" s="86"/>
      <c r="J134" s="83">
        <v>1.4</v>
      </c>
      <c r="K134" s="83">
        <v>1.68</v>
      </c>
      <c r="L134" s="83">
        <v>2.23</v>
      </c>
      <c r="M134" s="87">
        <v>2.57</v>
      </c>
      <c r="N134" s="110">
        <f>SUM(N135:N141)</f>
        <v>0</v>
      </c>
      <c r="O134" s="110">
        <f t="shared" ref="O134:BZ134" si="778">SUM(O135:O141)</f>
        <v>0</v>
      </c>
      <c r="P134" s="110">
        <f t="shared" si="778"/>
        <v>0</v>
      </c>
      <c r="Q134" s="110">
        <f t="shared" si="778"/>
        <v>0</v>
      </c>
      <c r="R134" s="110">
        <f t="shared" si="778"/>
        <v>0</v>
      </c>
      <c r="S134" s="110">
        <f t="shared" si="778"/>
        <v>0</v>
      </c>
      <c r="T134" s="110">
        <f t="shared" si="778"/>
        <v>1432</v>
      </c>
      <c r="U134" s="110">
        <f t="shared" si="778"/>
        <v>227964129.33933333</v>
      </c>
      <c r="V134" s="110">
        <f t="shared" si="778"/>
        <v>0</v>
      </c>
      <c r="W134" s="110">
        <f t="shared" si="778"/>
        <v>0</v>
      </c>
      <c r="X134" s="110">
        <f t="shared" si="778"/>
        <v>0</v>
      </c>
      <c r="Y134" s="110">
        <f t="shared" si="778"/>
        <v>0</v>
      </c>
      <c r="Z134" s="110">
        <f t="shared" si="778"/>
        <v>0</v>
      </c>
      <c r="AA134" s="110">
        <f t="shared" si="778"/>
        <v>0</v>
      </c>
      <c r="AB134" s="110">
        <f t="shared" si="778"/>
        <v>0</v>
      </c>
      <c r="AC134" s="110">
        <f t="shared" si="778"/>
        <v>0</v>
      </c>
      <c r="AD134" s="110">
        <f t="shared" si="778"/>
        <v>0</v>
      </c>
      <c r="AE134" s="110">
        <f t="shared" si="778"/>
        <v>0</v>
      </c>
      <c r="AF134" s="110">
        <f t="shared" si="778"/>
        <v>0</v>
      </c>
      <c r="AG134" s="110">
        <f t="shared" si="778"/>
        <v>0</v>
      </c>
      <c r="AH134" s="110">
        <f t="shared" si="778"/>
        <v>0</v>
      </c>
      <c r="AI134" s="110">
        <f t="shared" si="778"/>
        <v>0</v>
      </c>
      <c r="AJ134" s="110">
        <f t="shared" si="778"/>
        <v>0</v>
      </c>
      <c r="AK134" s="110">
        <f t="shared" si="778"/>
        <v>0</v>
      </c>
      <c r="AL134" s="110">
        <f t="shared" si="778"/>
        <v>0</v>
      </c>
      <c r="AM134" s="110">
        <f t="shared" si="778"/>
        <v>0</v>
      </c>
      <c r="AN134" s="110">
        <f t="shared" si="778"/>
        <v>0</v>
      </c>
      <c r="AO134" s="110">
        <f t="shared" si="778"/>
        <v>0</v>
      </c>
      <c r="AP134" s="110">
        <v>0</v>
      </c>
      <c r="AQ134" s="110">
        <f t="shared" si="778"/>
        <v>0</v>
      </c>
      <c r="AR134" s="110">
        <f t="shared" si="778"/>
        <v>0</v>
      </c>
      <c r="AS134" s="110">
        <f t="shared" si="778"/>
        <v>0</v>
      </c>
      <c r="AT134" s="110">
        <f t="shared" si="778"/>
        <v>0</v>
      </c>
      <c r="AU134" s="110">
        <f t="shared" si="778"/>
        <v>0</v>
      </c>
      <c r="AV134" s="110">
        <f t="shared" si="778"/>
        <v>0</v>
      </c>
      <c r="AW134" s="110">
        <f t="shared" si="778"/>
        <v>0</v>
      </c>
      <c r="AX134" s="110">
        <f t="shared" si="778"/>
        <v>0</v>
      </c>
      <c r="AY134" s="110">
        <f t="shared" si="778"/>
        <v>0</v>
      </c>
      <c r="AZ134" s="110">
        <f t="shared" si="778"/>
        <v>0</v>
      </c>
      <c r="BA134" s="110">
        <f t="shared" si="778"/>
        <v>0</v>
      </c>
      <c r="BB134" s="110">
        <f t="shared" si="778"/>
        <v>0</v>
      </c>
      <c r="BC134" s="110">
        <f t="shared" si="778"/>
        <v>0</v>
      </c>
      <c r="BD134" s="110">
        <f t="shared" si="778"/>
        <v>13</v>
      </c>
      <c r="BE134" s="110">
        <f t="shared" si="778"/>
        <v>679740.39466666651</v>
      </c>
      <c r="BF134" s="110">
        <f t="shared" si="778"/>
        <v>27</v>
      </c>
      <c r="BG134" s="110">
        <f t="shared" si="778"/>
        <v>2489933.4879999999</v>
      </c>
      <c r="BH134" s="110">
        <f t="shared" si="778"/>
        <v>229</v>
      </c>
      <c r="BI134" s="110">
        <f t="shared" si="778"/>
        <v>59319444.603999995</v>
      </c>
      <c r="BJ134" s="110">
        <f t="shared" si="778"/>
        <v>607</v>
      </c>
      <c r="BK134" s="110">
        <f t="shared" si="778"/>
        <v>72399835.958099991</v>
      </c>
      <c r="BL134" s="110">
        <f t="shared" si="778"/>
        <v>0</v>
      </c>
      <c r="BM134" s="110">
        <f t="shared" si="778"/>
        <v>0</v>
      </c>
      <c r="BN134" s="110">
        <f t="shared" si="778"/>
        <v>1</v>
      </c>
      <c r="BO134" s="110">
        <f t="shared" si="778"/>
        <v>86669.72159999999</v>
      </c>
      <c r="BP134" s="110">
        <f t="shared" si="778"/>
        <v>23</v>
      </c>
      <c r="BQ134" s="110">
        <f t="shared" si="778"/>
        <v>1525895.6999999997</v>
      </c>
      <c r="BR134" s="110">
        <f t="shared" si="778"/>
        <v>2</v>
      </c>
      <c r="BS134" s="110">
        <f t="shared" si="778"/>
        <v>229806.07999999996</v>
      </c>
      <c r="BT134" s="110">
        <f t="shared" si="778"/>
        <v>0</v>
      </c>
      <c r="BU134" s="110">
        <f t="shared" si="778"/>
        <v>0</v>
      </c>
      <c r="BV134" s="110">
        <f t="shared" si="778"/>
        <v>4</v>
      </c>
      <c r="BW134" s="110">
        <f t="shared" si="778"/>
        <v>366766.39999999991</v>
      </c>
      <c r="BX134" s="110">
        <f t="shared" si="778"/>
        <v>6</v>
      </c>
      <c r="BY134" s="110">
        <f t="shared" si="778"/>
        <v>574662.67599999986</v>
      </c>
      <c r="BZ134" s="110">
        <f t="shared" si="778"/>
        <v>31</v>
      </c>
      <c r="CA134" s="110">
        <f t="shared" ref="CA134:DO134" si="779">SUM(CA135:CA141)</f>
        <v>1942271.7439999997</v>
      </c>
      <c r="CB134" s="110">
        <f t="shared" si="779"/>
        <v>0</v>
      </c>
      <c r="CC134" s="110">
        <f t="shared" si="779"/>
        <v>0</v>
      </c>
      <c r="CD134" s="110">
        <f t="shared" si="779"/>
        <v>70</v>
      </c>
      <c r="CE134" s="110">
        <f t="shared" si="779"/>
        <v>4288985.0901333317</v>
      </c>
      <c r="CF134" s="110">
        <f t="shared" si="779"/>
        <v>0</v>
      </c>
      <c r="CG134" s="110">
        <f t="shared" si="779"/>
        <v>0</v>
      </c>
      <c r="CH134" s="110">
        <f t="shared" si="779"/>
        <v>0</v>
      </c>
      <c r="CI134" s="110">
        <f t="shared" si="779"/>
        <v>0</v>
      </c>
      <c r="CJ134" s="110">
        <f t="shared" si="779"/>
        <v>0</v>
      </c>
      <c r="CK134" s="110">
        <f t="shared" si="779"/>
        <v>0</v>
      </c>
      <c r="CL134" s="110">
        <f t="shared" si="779"/>
        <v>0</v>
      </c>
      <c r="CM134" s="110">
        <f t="shared" si="779"/>
        <v>0</v>
      </c>
      <c r="CN134" s="110">
        <f t="shared" si="779"/>
        <v>0</v>
      </c>
      <c r="CO134" s="110">
        <f t="shared" si="779"/>
        <v>0</v>
      </c>
      <c r="CP134" s="110">
        <f t="shared" si="779"/>
        <v>0</v>
      </c>
      <c r="CQ134" s="110">
        <f t="shared" si="779"/>
        <v>0</v>
      </c>
      <c r="CR134" s="110">
        <f t="shared" si="779"/>
        <v>1</v>
      </c>
      <c r="CS134" s="110">
        <f t="shared" si="779"/>
        <v>98926.045866666638</v>
      </c>
      <c r="CT134" s="110">
        <f t="shared" si="779"/>
        <v>20</v>
      </c>
      <c r="CU134" s="110">
        <f t="shared" si="779"/>
        <v>1119487.323733333</v>
      </c>
      <c r="CV134" s="110">
        <f t="shared" si="779"/>
        <v>0</v>
      </c>
      <c r="CW134" s="110">
        <f t="shared" si="779"/>
        <v>0</v>
      </c>
      <c r="CX134" s="110">
        <f t="shared" si="779"/>
        <v>0</v>
      </c>
      <c r="CY134" s="110">
        <f t="shared" si="779"/>
        <v>0</v>
      </c>
      <c r="CZ134" s="110">
        <f t="shared" si="779"/>
        <v>0</v>
      </c>
      <c r="DA134" s="110">
        <f t="shared" si="779"/>
        <v>0</v>
      </c>
      <c r="DB134" s="110">
        <f t="shared" si="779"/>
        <v>0</v>
      </c>
      <c r="DC134" s="113">
        <f t="shared" si="779"/>
        <v>0</v>
      </c>
      <c r="DD134" s="110">
        <f t="shared" si="779"/>
        <v>0</v>
      </c>
      <c r="DE134" s="110">
        <f t="shared" si="779"/>
        <v>0</v>
      </c>
      <c r="DF134" s="114">
        <f t="shared" si="779"/>
        <v>0</v>
      </c>
      <c r="DG134" s="110">
        <f t="shared" si="779"/>
        <v>0</v>
      </c>
      <c r="DH134" s="110">
        <f t="shared" si="779"/>
        <v>0</v>
      </c>
      <c r="DI134" s="110">
        <f t="shared" si="779"/>
        <v>0</v>
      </c>
      <c r="DJ134" s="110">
        <v>0</v>
      </c>
      <c r="DK134" s="110">
        <f t="shared" si="779"/>
        <v>0</v>
      </c>
      <c r="DL134" s="110">
        <f t="shared" si="779"/>
        <v>0</v>
      </c>
      <c r="DM134" s="110">
        <f t="shared" si="779"/>
        <v>0</v>
      </c>
      <c r="DN134" s="110">
        <f t="shared" si="779"/>
        <v>2466</v>
      </c>
      <c r="DO134" s="110">
        <f t="shared" si="779"/>
        <v>373086554.56543332</v>
      </c>
    </row>
    <row r="135" spans="1:119" ht="35.25" customHeight="1" x14ac:dyDescent="0.25">
      <c r="A135" s="100"/>
      <c r="B135" s="101">
        <v>107</v>
      </c>
      <c r="C135" s="82" t="s">
        <v>262</v>
      </c>
      <c r="D135" s="83">
        <v>22900</v>
      </c>
      <c r="E135" s="102">
        <v>4.21</v>
      </c>
      <c r="F135" s="102"/>
      <c r="G135" s="147">
        <v>1.2</v>
      </c>
      <c r="H135" s="147">
        <v>1.4</v>
      </c>
      <c r="I135" s="148"/>
      <c r="J135" s="83">
        <v>1.4</v>
      </c>
      <c r="K135" s="83">
        <v>1.68</v>
      </c>
      <c r="L135" s="83">
        <v>2.23</v>
      </c>
      <c r="M135" s="87">
        <v>2.57</v>
      </c>
      <c r="N135" s="90"/>
      <c r="O135" s="89">
        <f t="shared" si="296"/>
        <v>0</v>
      </c>
      <c r="P135" s="90"/>
      <c r="Q135" s="90">
        <f t="shared" ref="Q135:Q141" si="780">(P135*$D135*$E135*$G135*$J135*$Q$10)</f>
        <v>0</v>
      </c>
      <c r="R135" s="90"/>
      <c r="S135" s="89">
        <f t="shared" ref="S135:S141" si="781">(R135*$D135*$E135*$G135*$J135*$S$10)</f>
        <v>0</v>
      </c>
      <c r="T135" s="90">
        <v>575</v>
      </c>
      <c r="U135" s="89">
        <f>(T135/12*7*$D135*$E135*$G135*$J135*$U$10)+(T135/12*2*$D135*$E135*$G135*$J135*$U$11)+(T135/12*3*$D135*$E135*$H135*$J135*$U$11)</f>
        <v>108846966.11249998</v>
      </c>
      <c r="V135" s="90">
        <v>0</v>
      </c>
      <c r="W135" s="89">
        <f t="shared" ref="W135:W141" si="782">(V135*$D135*$E135*$G135*$J135*$W$10)</f>
        <v>0</v>
      </c>
      <c r="X135" s="90">
        <v>0</v>
      </c>
      <c r="Y135" s="89">
        <f t="shared" ref="Y135:Y141" si="783">(X135*$D135*$E135*$G135*$J135*$Y$10)</f>
        <v>0</v>
      </c>
      <c r="Z135" s="90"/>
      <c r="AA135" s="89">
        <f t="shared" ref="AA135:AA141" si="784">(Z135*$D135*$E135*$G135*$J135*$AA$10)</f>
        <v>0</v>
      </c>
      <c r="AB135" s="90">
        <v>0</v>
      </c>
      <c r="AC135" s="89">
        <f t="shared" ref="AC135:AC141" si="785">(AB135*$D135*$E135*$G135*$J135*$AC$10)</f>
        <v>0</v>
      </c>
      <c r="AD135" s="90"/>
      <c r="AE135" s="89">
        <f t="shared" ref="AE135:AE141" si="786">(AD135*$D135*$E135*$G135*$J135*$AE$10)</f>
        <v>0</v>
      </c>
      <c r="AF135" s="90">
        <v>0</v>
      </c>
      <c r="AG135" s="89">
        <f t="shared" ref="AG135:AG141" si="787">(AF135*$D135*$E135*$G135*$J135*$AG$10)</f>
        <v>0</v>
      </c>
      <c r="AH135" s="92"/>
      <c r="AI135" s="89">
        <f t="shared" ref="AI135:AI141" si="788">(AH135*$D135*$E135*$G135*$J135*$AI$10)</f>
        <v>0</v>
      </c>
      <c r="AJ135" s="90"/>
      <c r="AK135" s="89">
        <f t="shared" ref="AK135:AK141" si="789">(AJ135*$D135*$E135*$G135*$J135*$AK$10)</f>
        <v>0</v>
      </c>
      <c r="AL135" s="104">
        <v>0</v>
      </c>
      <c r="AM135" s="89">
        <f t="shared" ref="AM135:AM141" si="790">(AL135*$D135*$E135*$G135*$K135*$AM$10)</f>
        <v>0</v>
      </c>
      <c r="AN135" s="90">
        <v>0</v>
      </c>
      <c r="AO135" s="95">
        <f t="shared" ref="AO135:AO141" si="791">(AN135*$D135*$E135*$G135*$K135*$AO$10)</f>
        <v>0</v>
      </c>
      <c r="AP135" s="90"/>
      <c r="AQ135" s="89">
        <f t="shared" ref="AQ135:AQ141" si="792">(AP135*$D135*$E135*$G135*$J135*$AQ$10)</f>
        <v>0</v>
      </c>
      <c r="AR135" s="90">
        <v>0</v>
      </c>
      <c r="AS135" s="90">
        <f t="shared" ref="AS135:AS141" si="793">(AR135*$D135*$E135*$G135*$J135*$AS$10)</f>
        <v>0</v>
      </c>
      <c r="AT135" s="90">
        <v>0</v>
      </c>
      <c r="AU135" s="90">
        <f t="shared" ref="AU135:AU141" si="794">(AT135*$D135*$E135*$G135*$J135*$AU$10)</f>
        <v>0</v>
      </c>
      <c r="AV135" s="90">
        <v>0</v>
      </c>
      <c r="AW135" s="89">
        <f t="shared" ref="AW135:AW141" si="795">(AV135*$D135*$E135*$G135*$J135*$AW$10)</f>
        <v>0</v>
      </c>
      <c r="AX135" s="90">
        <v>0</v>
      </c>
      <c r="AY135" s="89">
        <f t="shared" ref="AY135:AY141" si="796">(AX135*$D135*$E135*$G135*$J135*$AY$10)</f>
        <v>0</v>
      </c>
      <c r="AZ135" s="90">
        <v>0</v>
      </c>
      <c r="BA135" s="89">
        <f t="shared" ref="BA135:BA141" si="797">(AZ135*$D135*$E135*$G135*$J135*$BA$10)</f>
        <v>0</v>
      </c>
      <c r="BB135" s="90"/>
      <c r="BC135" s="89">
        <f t="shared" ref="BC135:BC141" si="798">(BB135*$D135*$E135*$G135*$J135*$BC$10)</f>
        <v>0</v>
      </c>
      <c r="BD135" s="90"/>
      <c r="BE135" s="89">
        <f t="shared" ref="BE135:BE141" si="799">(BD135*$D135*$E135*$G135*$J135*$BE$10)</f>
        <v>0</v>
      </c>
      <c r="BF135" s="90">
        <v>1</v>
      </c>
      <c r="BG135" s="89">
        <f>(BF135/12*9*$D135*$E135*$G135*$K135*$BG$10)+(BF135/12*3*$D135*$E135*$H135*$K135*$BG$10)</f>
        <v>202458.89999999997</v>
      </c>
      <c r="BH135" s="90">
        <v>102</v>
      </c>
      <c r="BI135" s="89">
        <f>(BH135/12*9*$D135*$E135*$G135*$K135*$BI$10)+(BH135/12*3*$D135*$E135*$H135*$K135*$BI$10)</f>
        <v>20650807.799999997</v>
      </c>
      <c r="BJ135" s="90">
        <v>95</v>
      </c>
      <c r="BK135" s="89">
        <f>(BJ135/12*9*$D135*$E135*$G135*$K135*$BK$10)+(BJ135/12*3*$D135*$E135*$H135*$K135*$BK$10)</f>
        <v>22118634.824999999</v>
      </c>
      <c r="BL135" s="90">
        <v>0</v>
      </c>
      <c r="BM135" s="89">
        <f t="shared" ref="BM135:BM141" si="800">(BL135*$D135*$E135*$G135*$K135*$BM$10)</f>
        <v>0</v>
      </c>
      <c r="BN135" s="90"/>
      <c r="BO135" s="89">
        <f t="shared" ref="BO135:BO137" si="801">(BN135*$D135*$E135*$G135*$K135*$BO$10)</f>
        <v>0</v>
      </c>
      <c r="BP135" s="90">
        <v>1</v>
      </c>
      <c r="BQ135" s="89">
        <f>(BP135/12*9*$D135*$E135*$G135*$K135*$BQ$10)+(BP135/12*3*$D135*$E135*$H135*$K135*$BQ$10)</f>
        <v>202458.89999999997</v>
      </c>
      <c r="BR135" s="90"/>
      <c r="BS135" s="89">
        <f t="shared" ref="BS135:BS137" si="802">(BR135*$D135*$E135*$G135*$K135*$BS$10)</f>
        <v>0</v>
      </c>
      <c r="BT135" s="90"/>
      <c r="BU135" s="89">
        <f t="shared" ref="BU135:BU141" si="803">(BT135*$D135*$E135*$G135*$K135*$BU$10)</f>
        <v>0</v>
      </c>
      <c r="BV135" s="90"/>
      <c r="BW135" s="89">
        <f t="shared" ref="BW135:BW137" si="804">(BV135*$D135*$E135*$G135*$K135*$BW$10)</f>
        <v>0</v>
      </c>
      <c r="BX135" s="90">
        <v>1</v>
      </c>
      <c r="BY135" s="89">
        <f>(BX135/12*9*$D135*$E135*$G135*$K135*$BY$10)+(BX135/12*3*$D135*$E135*$H135*$K135*$BY$10)</f>
        <v>202458.89999999997</v>
      </c>
      <c r="BZ135" s="90"/>
      <c r="CA135" s="97">
        <f t="shared" ref="CA135:CA137" si="805">(BZ135*$D135*$E135*$G135*$K135*$CA$10)</f>
        <v>0</v>
      </c>
      <c r="CB135" s="90">
        <v>0</v>
      </c>
      <c r="CC135" s="89">
        <f t="shared" ref="CC135:CC141" si="806">(CB135*$D135*$E135*$G135*$J135*$CC$10)</f>
        <v>0</v>
      </c>
      <c r="CD135" s="90">
        <v>0</v>
      </c>
      <c r="CE135" s="89">
        <f t="shared" ref="CE135:CE137" si="807">(CD135*$D135*$E135*$G135*$J135*$CE$10)</f>
        <v>0</v>
      </c>
      <c r="CF135" s="90">
        <v>0</v>
      </c>
      <c r="CG135" s="89">
        <f t="shared" ref="CG135:CG141" si="808">(CF135*$D135*$E135*$G135*$J135*$CG$10)</f>
        <v>0</v>
      </c>
      <c r="CH135" s="90"/>
      <c r="CI135" s="90">
        <f t="shared" ref="CI135:CI141" si="809">(CH135*$D135*$E135*$G135*$J135*$CI$10)</f>
        <v>0</v>
      </c>
      <c r="CJ135" s="90"/>
      <c r="CK135" s="89">
        <f t="shared" ref="CK135:CK141" si="810">(CJ135*$D135*$E135*$G135*$K135*$CK$10)</f>
        <v>0</v>
      </c>
      <c r="CL135" s="90">
        <v>0</v>
      </c>
      <c r="CM135" s="89">
        <f t="shared" ref="CM135:CM141" si="811">(CL135*$D135*$E135*$G135*$J135*$CM$10)</f>
        <v>0</v>
      </c>
      <c r="CN135" s="90"/>
      <c r="CO135" s="89">
        <f t="shared" ref="CO135:CO141" si="812">(CN135*$D135*$E135*$G135*$J135*$CO$10)</f>
        <v>0</v>
      </c>
      <c r="CP135" s="90"/>
      <c r="CQ135" s="89">
        <f t="shared" ref="CQ135:CQ141" si="813">(CP135*$D135*$E135*$G135*$J135*$CQ$10)</f>
        <v>0</v>
      </c>
      <c r="CR135" s="90"/>
      <c r="CS135" s="89">
        <f t="shared" ref="CS135:CS137" si="814">(CR135*$D135*$E135*$G135*$J135*$CS$10)</f>
        <v>0</v>
      </c>
      <c r="CT135" s="90"/>
      <c r="CU135" s="89">
        <f t="shared" ref="CU135:CU137" si="815">(CT135*$D135*$E135*$G135*$J135*$CU$10)</f>
        <v>0</v>
      </c>
      <c r="CV135" s="90">
        <v>0</v>
      </c>
      <c r="CW135" s="89">
        <f t="shared" ref="CW135:CW141" si="816">(CV135*$D135*$E135*$G135*$K135*$CW$10)</f>
        <v>0</v>
      </c>
      <c r="CX135" s="104">
        <v>0</v>
      </c>
      <c r="CY135" s="89">
        <f t="shared" ref="CY135:CY141" si="817">(CX135*$D135*$E135*$G135*$K135*$CY$10)</f>
        <v>0</v>
      </c>
      <c r="CZ135" s="90"/>
      <c r="DA135" s="89">
        <f t="shared" ref="DA135:DA141" si="818">(CZ135*$D135*$E135*$G135*$J135*$DA$10)</f>
        <v>0</v>
      </c>
      <c r="DB135" s="90">
        <v>0</v>
      </c>
      <c r="DC135" s="95">
        <f t="shared" ref="DC135:DC141" si="819">(DB135*$D135*$E135*$G135*$K135*$DC$10)</f>
        <v>0</v>
      </c>
      <c r="DD135" s="90">
        <v>0</v>
      </c>
      <c r="DE135" s="89">
        <f t="shared" ref="DE135:DE141" si="820">(DD135*$D135*$E135*$G135*$K135*$DE$10)</f>
        <v>0</v>
      </c>
      <c r="DF135" s="105"/>
      <c r="DG135" s="89">
        <f t="shared" ref="DG135:DG141" si="821">(DF135*$D135*$E135*$G135*$K135*$DG$10)</f>
        <v>0</v>
      </c>
      <c r="DH135" s="90"/>
      <c r="DI135" s="89">
        <f t="shared" ref="DI135:DI141" si="822">(DH135*$D135*$E135*$G135*$K135*$DI$10)</f>
        <v>0</v>
      </c>
      <c r="DJ135" s="90"/>
      <c r="DK135" s="89">
        <f t="shared" ref="DK135:DK141" si="823">(DJ135*$D135*$E135*$G135*$L135*$DK$10)</f>
        <v>0</v>
      </c>
      <c r="DL135" s="90"/>
      <c r="DM135" s="97">
        <f t="shared" ref="DM135:DM141" si="824">(DL135*$D135*$E135*$G135*$M135*$DM$10)</f>
        <v>0</v>
      </c>
      <c r="DN135" s="99">
        <f t="shared" ref="DN135:DO141" si="825">SUM(N135,P135,R135,T135,V135,X135,Z135,AB135,AD135,AF135,AH135,AJ135,AL135,AP135,AR135,CF135,AT135,AV135,AX135,AZ135,BB135,CJ135,BD135,BF135,BH135,BL135,AN135,BN135,BP135,BR135,BT135,BV135,BX135,BZ135,CB135,CD135,CH135,CL135,CN135,CP135,CR135,CT135,CV135,CX135,BJ135,CZ135,DB135,DD135,DF135,DH135,DJ135,DL135)</f>
        <v>775</v>
      </c>
      <c r="DO135" s="97">
        <f>SUM(O135,Q135,S135,U135,W135,Y135,AA135,AC135,AE135,AG135,AI135,AK135,AM135,AQ135,AS135,CG135,AU135,AW135,AY135,BA135,BC135,CK135,BE135,BG135,BI135,BM135,AO135,BO135,BQ135,BS135,BU135,BW135,BY135,CA135,CC135,CE135,CI135,CM135,CO135,CQ135,CS135,CU135,CW135,CY135,BK135,DA135,DC135,DE135,DG135,DI135,DK135,DM135)</f>
        <v>152223785.4375</v>
      </c>
    </row>
    <row r="136" spans="1:119" ht="27" customHeight="1" x14ac:dyDescent="0.25">
      <c r="A136" s="100"/>
      <c r="B136" s="101">
        <v>108</v>
      </c>
      <c r="C136" s="111" t="s">
        <v>263</v>
      </c>
      <c r="D136" s="83">
        <v>22900</v>
      </c>
      <c r="E136" s="149">
        <v>16.02</v>
      </c>
      <c r="F136" s="102"/>
      <c r="G136" s="147">
        <v>1.1499999999999999</v>
      </c>
      <c r="H136" s="147">
        <v>1.4</v>
      </c>
      <c r="I136" s="148"/>
      <c r="J136" s="83">
        <v>1.4</v>
      </c>
      <c r="K136" s="83">
        <v>1.68</v>
      </c>
      <c r="L136" s="83">
        <v>2.23</v>
      </c>
      <c r="M136" s="87">
        <v>2.57</v>
      </c>
      <c r="N136" s="90"/>
      <c r="O136" s="89">
        <f t="shared" si="296"/>
        <v>0</v>
      </c>
      <c r="P136" s="90"/>
      <c r="Q136" s="90">
        <f t="shared" si="780"/>
        <v>0</v>
      </c>
      <c r="R136" s="90"/>
      <c r="S136" s="89">
        <f t="shared" si="781"/>
        <v>0</v>
      </c>
      <c r="T136" s="90">
        <v>12</v>
      </c>
      <c r="U136" s="89">
        <f>(T136/12*7*$D136*$E136*$G136*$J136*$U$10)+(T136/12*2*$D136*$E136*$G136*$J136*$U$11)+(T136/12*3*$D136*$E136*$H136*$J136*$U$11)</f>
        <v>8387107.595999999</v>
      </c>
      <c r="V136" s="90">
        <v>0</v>
      </c>
      <c r="W136" s="89">
        <f t="shared" si="782"/>
        <v>0</v>
      </c>
      <c r="X136" s="90">
        <v>0</v>
      </c>
      <c r="Y136" s="89">
        <f t="shared" si="783"/>
        <v>0</v>
      </c>
      <c r="Z136" s="90"/>
      <c r="AA136" s="89">
        <f t="shared" si="784"/>
        <v>0</v>
      </c>
      <c r="AB136" s="90">
        <v>0</v>
      </c>
      <c r="AC136" s="89">
        <f t="shared" si="785"/>
        <v>0</v>
      </c>
      <c r="AD136" s="90"/>
      <c r="AE136" s="89">
        <f t="shared" si="786"/>
        <v>0</v>
      </c>
      <c r="AF136" s="90">
        <v>0</v>
      </c>
      <c r="AG136" s="89">
        <f t="shared" si="787"/>
        <v>0</v>
      </c>
      <c r="AH136" s="92"/>
      <c r="AI136" s="89">
        <f t="shared" si="788"/>
        <v>0</v>
      </c>
      <c r="AJ136" s="90"/>
      <c r="AK136" s="89">
        <f t="shared" si="789"/>
        <v>0</v>
      </c>
      <c r="AL136" s="104">
        <v>0</v>
      </c>
      <c r="AM136" s="89">
        <f t="shared" si="790"/>
        <v>0</v>
      </c>
      <c r="AN136" s="90">
        <v>0</v>
      </c>
      <c r="AO136" s="95">
        <f t="shared" si="791"/>
        <v>0</v>
      </c>
      <c r="AP136" s="90"/>
      <c r="AQ136" s="89">
        <f t="shared" si="792"/>
        <v>0</v>
      </c>
      <c r="AR136" s="90">
        <v>0</v>
      </c>
      <c r="AS136" s="90">
        <f t="shared" si="793"/>
        <v>0</v>
      </c>
      <c r="AT136" s="90">
        <v>0</v>
      </c>
      <c r="AU136" s="90">
        <f t="shared" si="794"/>
        <v>0</v>
      </c>
      <c r="AV136" s="90">
        <v>0</v>
      </c>
      <c r="AW136" s="89">
        <f t="shared" si="795"/>
        <v>0</v>
      </c>
      <c r="AX136" s="90">
        <v>0</v>
      </c>
      <c r="AY136" s="89">
        <f t="shared" si="796"/>
        <v>0</v>
      </c>
      <c r="AZ136" s="90">
        <v>0</v>
      </c>
      <c r="BA136" s="89">
        <f t="shared" si="797"/>
        <v>0</v>
      </c>
      <c r="BB136" s="90"/>
      <c r="BC136" s="89">
        <f t="shared" si="798"/>
        <v>0</v>
      </c>
      <c r="BD136" s="90"/>
      <c r="BE136" s="89">
        <f t="shared" si="799"/>
        <v>0</v>
      </c>
      <c r="BF136" s="90"/>
      <c r="BG136" s="89">
        <f>(BF136/12*9*$D136*$E136*$G136*$K136*$BG$10)+(BF136/12*3*$D136*$E136*$H136*$K136*$BG$10)</f>
        <v>0</v>
      </c>
      <c r="BH136" s="90">
        <v>16</v>
      </c>
      <c r="BI136" s="89">
        <f>(BH136/12*9*$D136*$E136*$G136*$K136*$BI$10)+(BH136/12*3*$D136*$E136*$H136*$K136*$BI$10)</f>
        <v>11956635.935999999</v>
      </c>
      <c r="BJ136" s="90">
        <v>13</v>
      </c>
      <c r="BK136" s="89">
        <f>(BJ136/12*9*$D136*$E136*$G136*$K136*$BK$10)+(BJ136/12*3*$D136*$E136*$H136*$K136*$BK$10)</f>
        <v>11171981.702699998</v>
      </c>
      <c r="BL136" s="90">
        <v>0</v>
      </c>
      <c r="BM136" s="89">
        <f t="shared" si="800"/>
        <v>0</v>
      </c>
      <c r="BN136" s="90"/>
      <c r="BO136" s="89">
        <f t="shared" si="801"/>
        <v>0</v>
      </c>
      <c r="BP136" s="90"/>
      <c r="BQ136" s="89">
        <f t="shared" ref="BQ136:BQ137" si="826">(BP136/12*9*$D136*$E136*$G136*$K136*$BQ$10)+(BP136/12*3*$D136*$E136*$F136*$K136*$BQ$10)</f>
        <v>0</v>
      </c>
      <c r="BR136" s="90"/>
      <c r="BS136" s="89">
        <f t="shared" si="802"/>
        <v>0</v>
      </c>
      <c r="BT136" s="90"/>
      <c r="BU136" s="89">
        <f t="shared" si="803"/>
        <v>0</v>
      </c>
      <c r="BV136" s="90"/>
      <c r="BW136" s="89">
        <f t="shared" si="804"/>
        <v>0</v>
      </c>
      <c r="BX136" s="90"/>
      <c r="BY136" s="89">
        <f t="shared" ref="BY136:BY137" si="827">(BX136/12*9*$D136*$E136*$G136*$K136*$BY$10)+(BX136/12*3*$D136*$E136*$F136*$K136*$BY$10)</f>
        <v>0</v>
      </c>
      <c r="BZ136" s="90"/>
      <c r="CA136" s="97">
        <f t="shared" si="805"/>
        <v>0</v>
      </c>
      <c r="CB136" s="90">
        <v>0</v>
      </c>
      <c r="CC136" s="89">
        <f t="shared" si="806"/>
        <v>0</v>
      </c>
      <c r="CD136" s="90">
        <v>0</v>
      </c>
      <c r="CE136" s="89">
        <f t="shared" si="807"/>
        <v>0</v>
      </c>
      <c r="CF136" s="90">
        <v>0</v>
      </c>
      <c r="CG136" s="89">
        <f t="shared" si="808"/>
        <v>0</v>
      </c>
      <c r="CH136" s="90"/>
      <c r="CI136" s="90">
        <f t="shared" si="809"/>
        <v>0</v>
      </c>
      <c r="CJ136" s="90"/>
      <c r="CK136" s="89">
        <f t="shared" si="810"/>
        <v>0</v>
      </c>
      <c r="CL136" s="90">
        <v>0</v>
      </c>
      <c r="CM136" s="89">
        <f t="shared" si="811"/>
        <v>0</v>
      </c>
      <c r="CN136" s="90"/>
      <c r="CO136" s="89">
        <f t="shared" si="812"/>
        <v>0</v>
      </c>
      <c r="CP136" s="90"/>
      <c r="CQ136" s="89">
        <f t="shared" si="813"/>
        <v>0</v>
      </c>
      <c r="CR136" s="90"/>
      <c r="CS136" s="89">
        <f t="shared" si="814"/>
        <v>0</v>
      </c>
      <c r="CT136" s="90"/>
      <c r="CU136" s="89">
        <f t="shared" si="815"/>
        <v>0</v>
      </c>
      <c r="CV136" s="90">
        <v>0</v>
      </c>
      <c r="CW136" s="89">
        <f t="shared" si="816"/>
        <v>0</v>
      </c>
      <c r="CX136" s="104">
        <v>0</v>
      </c>
      <c r="CY136" s="89">
        <f t="shared" si="817"/>
        <v>0</v>
      </c>
      <c r="CZ136" s="90"/>
      <c r="DA136" s="89">
        <f t="shared" si="818"/>
        <v>0</v>
      </c>
      <c r="DB136" s="90">
        <v>0</v>
      </c>
      <c r="DC136" s="95">
        <f t="shared" si="819"/>
        <v>0</v>
      </c>
      <c r="DD136" s="90">
        <v>0</v>
      </c>
      <c r="DE136" s="89">
        <f t="shared" si="820"/>
        <v>0</v>
      </c>
      <c r="DF136" s="105"/>
      <c r="DG136" s="89">
        <f t="shared" si="821"/>
        <v>0</v>
      </c>
      <c r="DH136" s="90"/>
      <c r="DI136" s="89">
        <f t="shared" si="822"/>
        <v>0</v>
      </c>
      <c r="DJ136" s="90"/>
      <c r="DK136" s="89">
        <f t="shared" si="823"/>
        <v>0</v>
      </c>
      <c r="DL136" s="90"/>
      <c r="DM136" s="97">
        <f t="shared" si="824"/>
        <v>0</v>
      </c>
      <c r="DN136" s="99">
        <f t="shared" si="825"/>
        <v>41</v>
      </c>
      <c r="DO136" s="97">
        <f t="shared" si="825"/>
        <v>31515725.234699994</v>
      </c>
    </row>
    <row r="137" spans="1:119" ht="60" customHeight="1" x14ac:dyDescent="0.25">
      <c r="A137" s="100"/>
      <c r="B137" s="101">
        <v>109</v>
      </c>
      <c r="C137" s="111" t="s">
        <v>264</v>
      </c>
      <c r="D137" s="83">
        <v>22900</v>
      </c>
      <c r="E137" s="149">
        <v>7.4</v>
      </c>
      <c r="F137" s="102"/>
      <c r="G137" s="147">
        <v>1.25</v>
      </c>
      <c r="H137" s="147">
        <v>1.4</v>
      </c>
      <c r="I137" s="148"/>
      <c r="J137" s="83">
        <v>1.4</v>
      </c>
      <c r="K137" s="83">
        <v>1.68</v>
      </c>
      <c r="L137" s="83">
        <v>2.23</v>
      </c>
      <c r="M137" s="87">
        <v>2.57</v>
      </c>
      <c r="N137" s="90"/>
      <c r="O137" s="89">
        <f t="shared" si="296"/>
        <v>0</v>
      </c>
      <c r="P137" s="90"/>
      <c r="Q137" s="90">
        <f t="shared" si="780"/>
        <v>0</v>
      </c>
      <c r="R137" s="90"/>
      <c r="S137" s="89">
        <f t="shared" si="781"/>
        <v>0</v>
      </c>
      <c r="T137" s="90">
        <v>200</v>
      </c>
      <c r="U137" s="89">
        <f>(T137/12*7*$D137*$E137*$G137*$J137*$U$10)+(T137/12*2*$D137*$E137*$G137*$J137*$U$11)+(T137/12*3*$D137*$E137*$H137*$J137*$U$11)</f>
        <v>68523975.333333328</v>
      </c>
      <c r="V137" s="90">
        <v>0</v>
      </c>
      <c r="W137" s="89">
        <f t="shared" si="782"/>
        <v>0</v>
      </c>
      <c r="X137" s="90">
        <v>0</v>
      </c>
      <c r="Y137" s="89">
        <f t="shared" si="783"/>
        <v>0</v>
      </c>
      <c r="Z137" s="90"/>
      <c r="AA137" s="89">
        <f t="shared" si="784"/>
        <v>0</v>
      </c>
      <c r="AB137" s="90">
        <v>0</v>
      </c>
      <c r="AC137" s="89">
        <f t="shared" si="785"/>
        <v>0</v>
      </c>
      <c r="AD137" s="90"/>
      <c r="AE137" s="89">
        <f t="shared" si="786"/>
        <v>0</v>
      </c>
      <c r="AF137" s="90">
        <v>0</v>
      </c>
      <c r="AG137" s="89">
        <f t="shared" si="787"/>
        <v>0</v>
      </c>
      <c r="AH137" s="92"/>
      <c r="AI137" s="89">
        <f t="shared" si="788"/>
        <v>0</v>
      </c>
      <c r="AJ137" s="90"/>
      <c r="AK137" s="89">
        <f t="shared" si="789"/>
        <v>0</v>
      </c>
      <c r="AL137" s="104">
        <v>0</v>
      </c>
      <c r="AM137" s="89">
        <f t="shared" si="790"/>
        <v>0</v>
      </c>
      <c r="AN137" s="90">
        <v>0</v>
      </c>
      <c r="AO137" s="95">
        <f t="shared" si="791"/>
        <v>0</v>
      </c>
      <c r="AP137" s="90"/>
      <c r="AQ137" s="89">
        <f t="shared" si="792"/>
        <v>0</v>
      </c>
      <c r="AR137" s="90">
        <v>0</v>
      </c>
      <c r="AS137" s="90">
        <f t="shared" si="793"/>
        <v>0</v>
      </c>
      <c r="AT137" s="90">
        <v>0</v>
      </c>
      <c r="AU137" s="90">
        <f t="shared" si="794"/>
        <v>0</v>
      </c>
      <c r="AV137" s="90">
        <v>0</v>
      </c>
      <c r="AW137" s="89">
        <f t="shared" si="795"/>
        <v>0</v>
      </c>
      <c r="AX137" s="90">
        <v>0</v>
      </c>
      <c r="AY137" s="89">
        <f t="shared" si="796"/>
        <v>0</v>
      </c>
      <c r="AZ137" s="90"/>
      <c r="BA137" s="89">
        <f t="shared" si="797"/>
        <v>0</v>
      </c>
      <c r="BB137" s="90"/>
      <c r="BC137" s="89">
        <f t="shared" si="798"/>
        <v>0</v>
      </c>
      <c r="BD137" s="90"/>
      <c r="BE137" s="89">
        <f t="shared" si="799"/>
        <v>0</v>
      </c>
      <c r="BF137" s="90">
        <v>1</v>
      </c>
      <c r="BG137" s="89">
        <f>(BF137/12*9*$D137*$E137*$G137*$K137*$BG$10)+(BF137/12*3*$D137*$E137*$H137*$K137*$BG$10)</f>
        <v>366541.98</v>
      </c>
      <c r="BH137" s="90">
        <v>63</v>
      </c>
      <c r="BI137" s="89">
        <f>(BH137/12*9*$D137*$E137*$G137*$K137*$BI$10)+(BH137/12*3*$D137*$E137*$H137*$K137*$BI$10)</f>
        <v>23092144.739999998</v>
      </c>
      <c r="BJ137" s="90"/>
      <c r="BK137" s="89">
        <f t="shared" ref="BK137" si="828">(BJ137/12*9*$D137*$E137*$G137*$K137*$BK$10)+(BJ137/12*3*$D137*$E137*$F137*$K137*$BK$10)</f>
        <v>0</v>
      </c>
      <c r="BL137" s="90">
        <v>0</v>
      </c>
      <c r="BM137" s="89">
        <f t="shared" si="800"/>
        <v>0</v>
      </c>
      <c r="BN137" s="90"/>
      <c r="BO137" s="89">
        <f t="shared" si="801"/>
        <v>0</v>
      </c>
      <c r="BP137" s="90"/>
      <c r="BQ137" s="89">
        <f t="shared" si="826"/>
        <v>0</v>
      </c>
      <c r="BR137" s="90"/>
      <c r="BS137" s="89">
        <f t="shared" si="802"/>
        <v>0</v>
      </c>
      <c r="BT137" s="90"/>
      <c r="BU137" s="89">
        <f t="shared" si="803"/>
        <v>0</v>
      </c>
      <c r="BV137" s="90"/>
      <c r="BW137" s="89">
        <f t="shared" si="804"/>
        <v>0</v>
      </c>
      <c r="BX137" s="90"/>
      <c r="BY137" s="89">
        <f t="shared" si="827"/>
        <v>0</v>
      </c>
      <c r="BZ137" s="90"/>
      <c r="CA137" s="97">
        <f t="shared" si="805"/>
        <v>0</v>
      </c>
      <c r="CB137" s="90">
        <v>0</v>
      </c>
      <c r="CC137" s="89">
        <f t="shared" si="806"/>
        <v>0</v>
      </c>
      <c r="CD137" s="90">
        <v>0</v>
      </c>
      <c r="CE137" s="89">
        <f t="shared" si="807"/>
        <v>0</v>
      </c>
      <c r="CF137" s="90">
        <v>0</v>
      </c>
      <c r="CG137" s="89">
        <f t="shared" si="808"/>
        <v>0</v>
      </c>
      <c r="CH137" s="90"/>
      <c r="CI137" s="90">
        <f t="shared" si="809"/>
        <v>0</v>
      </c>
      <c r="CJ137" s="90"/>
      <c r="CK137" s="89">
        <f t="shared" si="810"/>
        <v>0</v>
      </c>
      <c r="CL137" s="90">
        <v>0</v>
      </c>
      <c r="CM137" s="89">
        <f t="shared" si="811"/>
        <v>0</v>
      </c>
      <c r="CN137" s="90"/>
      <c r="CO137" s="89">
        <f t="shared" si="812"/>
        <v>0</v>
      </c>
      <c r="CP137" s="90"/>
      <c r="CQ137" s="89">
        <f t="shared" si="813"/>
        <v>0</v>
      </c>
      <c r="CR137" s="90"/>
      <c r="CS137" s="89">
        <f t="shared" si="814"/>
        <v>0</v>
      </c>
      <c r="CT137" s="90"/>
      <c r="CU137" s="89">
        <f t="shared" si="815"/>
        <v>0</v>
      </c>
      <c r="CV137" s="90">
        <v>0</v>
      </c>
      <c r="CW137" s="89">
        <f t="shared" si="816"/>
        <v>0</v>
      </c>
      <c r="CX137" s="104">
        <v>0</v>
      </c>
      <c r="CY137" s="89">
        <f t="shared" si="817"/>
        <v>0</v>
      </c>
      <c r="CZ137" s="90"/>
      <c r="DA137" s="89">
        <f t="shared" si="818"/>
        <v>0</v>
      </c>
      <c r="DB137" s="90">
        <v>0</v>
      </c>
      <c r="DC137" s="95">
        <f t="shared" si="819"/>
        <v>0</v>
      </c>
      <c r="DD137" s="90">
        <v>0</v>
      </c>
      <c r="DE137" s="89">
        <f t="shared" si="820"/>
        <v>0</v>
      </c>
      <c r="DF137" s="105"/>
      <c r="DG137" s="89">
        <f t="shared" si="821"/>
        <v>0</v>
      </c>
      <c r="DH137" s="90"/>
      <c r="DI137" s="89">
        <f t="shared" si="822"/>
        <v>0</v>
      </c>
      <c r="DJ137" s="90"/>
      <c r="DK137" s="89">
        <f t="shared" si="823"/>
        <v>0</v>
      </c>
      <c r="DL137" s="90"/>
      <c r="DM137" s="97">
        <f t="shared" si="824"/>
        <v>0</v>
      </c>
      <c r="DN137" s="99">
        <f t="shared" si="825"/>
        <v>264</v>
      </c>
      <c r="DO137" s="97">
        <f t="shared" si="825"/>
        <v>91982662.053333327</v>
      </c>
    </row>
    <row r="138" spans="1:119" ht="30" customHeight="1" x14ac:dyDescent="0.25">
      <c r="A138" s="100"/>
      <c r="B138" s="101">
        <v>110</v>
      </c>
      <c r="C138" s="82" t="s">
        <v>265</v>
      </c>
      <c r="D138" s="83">
        <v>22900</v>
      </c>
      <c r="E138" s="102">
        <v>1.92</v>
      </c>
      <c r="F138" s="102"/>
      <c r="G138" s="85">
        <v>1</v>
      </c>
      <c r="H138" s="86"/>
      <c r="I138" s="147">
        <v>1.4</v>
      </c>
      <c r="J138" s="83">
        <v>1.4</v>
      </c>
      <c r="K138" s="83">
        <v>1.68</v>
      </c>
      <c r="L138" s="83">
        <v>2.23</v>
      </c>
      <c r="M138" s="87">
        <v>2.57</v>
      </c>
      <c r="N138" s="90"/>
      <c r="O138" s="89">
        <f t="shared" si="296"/>
        <v>0</v>
      </c>
      <c r="P138" s="90"/>
      <c r="Q138" s="90">
        <f t="shared" si="780"/>
        <v>0</v>
      </c>
      <c r="R138" s="90"/>
      <c r="S138" s="89">
        <f t="shared" si="781"/>
        <v>0</v>
      </c>
      <c r="T138" s="90">
        <v>200</v>
      </c>
      <c r="U138" s="90">
        <f>(T138/12*7*$D138*$E138*$G138*$J138*$U$10)+(T138/12*3*$D138*$E138*$G138*$J138*$U$11)+(T138/12*2*$D138*$E138*$I138*$J138*$U$11)</f>
        <v>14742470.399999999</v>
      </c>
      <c r="V138" s="90">
        <v>0</v>
      </c>
      <c r="W138" s="89">
        <f t="shared" si="782"/>
        <v>0</v>
      </c>
      <c r="X138" s="90">
        <v>0</v>
      </c>
      <c r="Y138" s="89">
        <f t="shared" si="783"/>
        <v>0</v>
      </c>
      <c r="Z138" s="90"/>
      <c r="AA138" s="89">
        <f t="shared" si="784"/>
        <v>0</v>
      </c>
      <c r="AB138" s="90">
        <v>0</v>
      </c>
      <c r="AC138" s="89">
        <f t="shared" si="785"/>
        <v>0</v>
      </c>
      <c r="AD138" s="90"/>
      <c r="AE138" s="89">
        <f t="shared" si="786"/>
        <v>0</v>
      </c>
      <c r="AF138" s="90">
        <v>0</v>
      </c>
      <c r="AG138" s="89">
        <f t="shared" si="787"/>
        <v>0</v>
      </c>
      <c r="AH138" s="92"/>
      <c r="AI138" s="89">
        <f t="shared" si="788"/>
        <v>0</v>
      </c>
      <c r="AJ138" s="90"/>
      <c r="AK138" s="89">
        <f t="shared" si="789"/>
        <v>0</v>
      </c>
      <c r="AL138" s="104">
        <v>0</v>
      </c>
      <c r="AM138" s="89">
        <f t="shared" si="790"/>
        <v>0</v>
      </c>
      <c r="AN138" s="90">
        <v>0</v>
      </c>
      <c r="AO138" s="95">
        <f t="shared" si="791"/>
        <v>0</v>
      </c>
      <c r="AP138" s="90"/>
      <c r="AQ138" s="89">
        <f t="shared" si="792"/>
        <v>0</v>
      </c>
      <c r="AR138" s="90">
        <v>0</v>
      </c>
      <c r="AS138" s="90">
        <f t="shared" si="793"/>
        <v>0</v>
      </c>
      <c r="AT138" s="90">
        <v>0</v>
      </c>
      <c r="AU138" s="90">
        <f t="shared" si="794"/>
        <v>0</v>
      </c>
      <c r="AV138" s="90">
        <v>0</v>
      </c>
      <c r="AW138" s="89">
        <f t="shared" si="795"/>
        <v>0</v>
      </c>
      <c r="AX138" s="90">
        <v>0</v>
      </c>
      <c r="AY138" s="89">
        <f t="shared" si="796"/>
        <v>0</v>
      </c>
      <c r="AZ138" s="90">
        <v>0</v>
      </c>
      <c r="BA138" s="89">
        <f t="shared" si="797"/>
        <v>0</v>
      </c>
      <c r="BB138" s="90"/>
      <c r="BC138" s="89">
        <f t="shared" si="798"/>
        <v>0</v>
      </c>
      <c r="BD138" s="90"/>
      <c r="BE138" s="89">
        <f t="shared" si="799"/>
        <v>0</v>
      </c>
      <c r="BF138" s="90">
        <v>7</v>
      </c>
      <c r="BG138" s="90">
        <f>(BF138/12*10*$D138*$E138*$G138*$K138*$BG$10)+(BF138/12*2*$D138*$E138*$I138*$K138*$BG$10)</f>
        <v>551534.59199999995</v>
      </c>
      <c r="BH138" s="90">
        <v>16</v>
      </c>
      <c r="BI138" s="90">
        <f>(BH138/12*10*$D138*$E138*$G138*$K138*$BI$10)+(BH138/12*2*$D138*$E138*$I138*$K138*$BI$10)</f>
        <v>1260650.4959999998</v>
      </c>
      <c r="BJ138" s="90">
        <v>186</v>
      </c>
      <c r="BK138" s="90">
        <f>(BJ138/12*10*$D138*$E138*$G138*$K138*$BK$10)+(BJ138/12*2*$D138*$E138*$I138*$K138*$BK$10)</f>
        <v>16853321.318399996</v>
      </c>
      <c r="BL138" s="90">
        <v>0</v>
      </c>
      <c r="BM138" s="89">
        <f t="shared" si="800"/>
        <v>0</v>
      </c>
      <c r="BN138" s="90">
        <v>1</v>
      </c>
      <c r="BO138" s="90">
        <f>(BN138/12*10*$D138*$E138*$G138*$K138*$BO$10)+(BN138/12*2*$D138*$E138*$I138*$K138*$BO$10)</f>
        <v>86669.72159999999</v>
      </c>
      <c r="BP138" s="90"/>
      <c r="BQ138" s="90">
        <f>(BP138/12*10*$D138*$E138*$G138*$K138*$BQ$10)+(BP138/12*2*$D138*$E138*$I138*$K138*$BQ$10)</f>
        <v>0</v>
      </c>
      <c r="BR138" s="90">
        <v>1</v>
      </c>
      <c r="BS138" s="90">
        <f>(BR138/12*10*$D138*$E138*$G138*$K138*$BS$10)+(BR138/12*2*$D138*$E138*$I138*$K138*$BS$10)</f>
        <v>98488.319999999978</v>
      </c>
      <c r="BT138" s="90"/>
      <c r="BU138" s="89">
        <f t="shared" si="803"/>
        <v>0</v>
      </c>
      <c r="BV138" s="90">
        <v>3</v>
      </c>
      <c r="BW138" s="90">
        <f>(BV138/12*10*$D138*$E138*$G138*$K138*$BW$10)+(BV138/12*2*$D138*$E138*$I138*$K138*$BW$10)</f>
        <v>295464.95999999996</v>
      </c>
      <c r="BX138" s="90">
        <v>4</v>
      </c>
      <c r="BY138" s="90">
        <f>(BX138/12*10*$D138*$E138*$G138*$K138*$BY$10)+(BX138/12*2*$D138*$E138*$I138*$K138*$BY$10)</f>
        <v>315162.62399999995</v>
      </c>
      <c r="BZ138" s="90">
        <v>8</v>
      </c>
      <c r="CA138" s="196">
        <f>(BZ138/12*10*$D138*$E138*$G138*$K138*$CA$10)+(BZ138/12*2*$D138*$E138*$I138*$K138*$CA$10)</f>
        <v>630325.24799999991</v>
      </c>
      <c r="CB138" s="90">
        <v>0</v>
      </c>
      <c r="CC138" s="89">
        <f t="shared" si="806"/>
        <v>0</v>
      </c>
      <c r="CD138" s="90">
        <v>17</v>
      </c>
      <c r="CE138" s="90">
        <f>(CD138/12*10*$D138*$E138*$G138*$J138*$CE$10)+(CD138/12*2*$D138*$E138*$I138*$J138*$CE$10)</f>
        <v>1261307.0847999998</v>
      </c>
      <c r="CF138" s="90">
        <v>0</v>
      </c>
      <c r="CG138" s="89">
        <f t="shared" si="808"/>
        <v>0</v>
      </c>
      <c r="CH138" s="90"/>
      <c r="CI138" s="90">
        <f t="shared" si="809"/>
        <v>0</v>
      </c>
      <c r="CJ138" s="90"/>
      <c r="CK138" s="89">
        <f t="shared" si="810"/>
        <v>0</v>
      </c>
      <c r="CL138" s="90">
        <v>0</v>
      </c>
      <c r="CM138" s="89">
        <f t="shared" si="811"/>
        <v>0</v>
      </c>
      <c r="CN138" s="90"/>
      <c r="CO138" s="89">
        <f t="shared" si="812"/>
        <v>0</v>
      </c>
      <c r="CP138" s="90"/>
      <c r="CQ138" s="89">
        <f t="shared" si="813"/>
        <v>0</v>
      </c>
      <c r="CR138" s="90"/>
      <c r="CS138" s="90">
        <f>(CR138/12*10*$D138*$E138*$G138*$J138*$CS$10)+(CR138/12*2*$D138*$E138*$I138*$J138*$CS$10)</f>
        <v>0</v>
      </c>
      <c r="CT138" s="90"/>
      <c r="CU138" s="90">
        <f>(CT138/12*10*$D138*$E138*$G138*$J138*$CU$10)+(CT138/12*2*$D138*$E138*$I138*$J138*$CU$10)</f>
        <v>0</v>
      </c>
      <c r="CV138" s="90">
        <v>0</v>
      </c>
      <c r="CW138" s="89">
        <f t="shared" si="816"/>
        <v>0</v>
      </c>
      <c r="CX138" s="104">
        <v>0</v>
      </c>
      <c r="CY138" s="89">
        <f t="shared" si="817"/>
        <v>0</v>
      </c>
      <c r="CZ138" s="90"/>
      <c r="DA138" s="89">
        <f t="shared" si="818"/>
        <v>0</v>
      </c>
      <c r="DB138" s="90">
        <v>0</v>
      </c>
      <c r="DC138" s="95">
        <f t="shared" si="819"/>
        <v>0</v>
      </c>
      <c r="DD138" s="90">
        <v>0</v>
      </c>
      <c r="DE138" s="89">
        <f t="shared" si="820"/>
        <v>0</v>
      </c>
      <c r="DF138" s="105"/>
      <c r="DG138" s="89">
        <f t="shared" si="821"/>
        <v>0</v>
      </c>
      <c r="DH138" s="90"/>
      <c r="DI138" s="89">
        <f t="shared" si="822"/>
        <v>0</v>
      </c>
      <c r="DJ138" s="90"/>
      <c r="DK138" s="89">
        <f t="shared" si="823"/>
        <v>0</v>
      </c>
      <c r="DL138" s="90"/>
      <c r="DM138" s="97">
        <f t="shared" si="824"/>
        <v>0</v>
      </c>
      <c r="DN138" s="99">
        <f t="shared" si="825"/>
        <v>443</v>
      </c>
      <c r="DO138" s="97">
        <f t="shared" si="825"/>
        <v>36095394.764799997</v>
      </c>
    </row>
    <row r="139" spans="1:119" ht="30" customHeight="1" x14ac:dyDescent="0.25">
      <c r="A139" s="100"/>
      <c r="B139" s="101">
        <v>111</v>
      </c>
      <c r="C139" s="82" t="s">
        <v>266</v>
      </c>
      <c r="D139" s="83">
        <v>22900</v>
      </c>
      <c r="E139" s="102">
        <v>1.39</v>
      </c>
      <c r="F139" s="102"/>
      <c r="G139" s="85">
        <v>1</v>
      </c>
      <c r="H139" s="86"/>
      <c r="I139" s="147">
        <v>1.4</v>
      </c>
      <c r="J139" s="83">
        <v>1.4</v>
      </c>
      <c r="K139" s="83">
        <v>1.68</v>
      </c>
      <c r="L139" s="83">
        <v>2.23</v>
      </c>
      <c r="M139" s="87">
        <v>2.57</v>
      </c>
      <c r="N139" s="90"/>
      <c r="O139" s="89">
        <f t="shared" si="296"/>
        <v>0</v>
      </c>
      <c r="P139" s="90"/>
      <c r="Q139" s="90">
        <f t="shared" si="780"/>
        <v>0</v>
      </c>
      <c r="R139" s="90"/>
      <c r="S139" s="89">
        <f t="shared" si="781"/>
        <v>0</v>
      </c>
      <c r="T139" s="90">
        <v>305</v>
      </c>
      <c r="U139" s="90">
        <f t="shared" ref="U139:U141" si="829">(T139/12*7*$D139*$E139*$G139*$J139*$U$10)+(T139/12*3*$D139*$E139*$G139*$J139*$U$11)+(T139/12*2*$D139*$E139*$I139*$J139*$U$11)</f>
        <v>16276224.807499999</v>
      </c>
      <c r="V139" s="90">
        <v>0</v>
      </c>
      <c r="W139" s="89">
        <f t="shared" si="782"/>
        <v>0</v>
      </c>
      <c r="X139" s="90">
        <v>0</v>
      </c>
      <c r="Y139" s="89">
        <f t="shared" si="783"/>
        <v>0</v>
      </c>
      <c r="Z139" s="90"/>
      <c r="AA139" s="89">
        <f t="shared" si="784"/>
        <v>0</v>
      </c>
      <c r="AB139" s="90">
        <v>0</v>
      </c>
      <c r="AC139" s="89">
        <f t="shared" si="785"/>
        <v>0</v>
      </c>
      <c r="AD139" s="90"/>
      <c r="AE139" s="89">
        <f t="shared" si="786"/>
        <v>0</v>
      </c>
      <c r="AF139" s="90">
        <v>0</v>
      </c>
      <c r="AG139" s="89">
        <f t="shared" si="787"/>
        <v>0</v>
      </c>
      <c r="AH139" s="92"/>
      <c r="AI139" s="89">
        <f t="shared" si="788"/>
        <v>0</v>
      </c>
      <c r="AJ139" s="90"/>
      <c r="AK139" s="89">
        <f t="shared" si="789"/>
        <v>0</v>
      </c>
      <c r="AL139" s="104">
        <v>0</v>
      </c>
      <c r="AM139" s="89">
        <f t="shared" si="790"/>
        <v>0</v>
      </c>
      <c r="AN139" s="90">
        <v>0</v>
      </c>
      <c r="AO139" s="95">
        <f t="shared" si="791"/>
        <v>0</v>
      </c>
      <c r="AP139" s="90"/>
      <c r="AQ139" s="89">
        <f t="shared" si="792"/>
        <v>0</v>
      </c>
      <c r="AR139" s="90">
        <v>0</v>
      </c>
      <c r="AS139" s="90">
        <f t="shared" si="793"/>
        <v>0</v>
      </c>
      <c r="AT139" s="90">
        <v>0</v>
      </c>
      <c r="AU139" s="90">
        <f t="shared" si="794"/>
        <v>0</v>
      </c>
      <c r="AV139" s="90">
        <v>0</v>
      </c>
      <c r="AW139" s="89">
        <f t="shared" si="795"/>
        <v>0</v>
      </c>
      <c r="AX139" s="90">
        <v>0</v>
      </c>
      <c r="AY139" s="89">
        <f t="shared" si="796"/>
        <v>0</v>
      </c>
      <c r="AZ139" s="90">
        <v>0</v>
      </c>
      <c r="BA139" s="89">
        <f t="shared" si="797"/>
        <v>0</v>
      </c>
      <c r="BB139" s="90"/>
      <c r="BC139" s="89">
        <f t="shared" si="798"/>
        <v>0</v>
      </c>
      <c r="BD139" s="90">
        <v>13</v>
      </c>
      <c r="BE139" s="90">
        <f>(BD139/12*10*$D139*$E139*$G139*$J139*$BE$10)+(BD139/12*2*$D139*$E139*$I139*$J139*$BE$10)</f>
        <v>679740.39466666651</v>
      </c>
      <c r="BF139" s="90">
        <v>8</v>
      </c>
      <c r="BG139" s="90">
        <f t="shared" ref="BG139:BG141" si="830">(BF139/12*10*$D139*$E139*$G139*$K139*$BG$10)+(BF139/12*2*$D139*$E139*$I139*$K139*$BG$10)</f>
        <v>456329.2159999999</v>
      </c>
      <c r="BH139" s="90">
        <v>10</v>
      </c>
      <c r="BI139" s="90">
        <f t="shared" ref="BI139:BI141" si="831">(BH139/12*10*$D139*$E139*$G139*$K139*$BI$10)+(BH139/12*2*$D139*$E139*$I139*$K139*$BI$10)</f>
        <v>570411.5199999999</v>
      </c>
      <c r="BJ139" s="90">
        <v>252</v>
      </c>
      <c r="BK139" s="90">
        <f t="shared" ref="BK139:BK140" si="832">(BJ139/12*10*$D139*$E139*$G139*$K139*$BK$10)+(BJ139/12*2*$D139*$E139*$I139*$K139*$BK$10)</f>
        <v>16530525.849599998</v>
      </c>
      <c r="BL139" s="90">
        <v>0</v>
      </c>
      <c r="BM139" s="89">
        <f t="shared" si="800"/>
        <v>0</v>
      </c>
      <c r="BN139" s="90"/>
      <c r="BO139" s="90">
        <f t="shared" ref="BO139:BO141" si="833">(BN139/12*10*$D139*$E139*$G139*$K139*$BO$10)+(BN139/12*2*$D139*$E139*$I139*$K139*$BO$10)</f>
        <v>0</v>
      </c>
      <c r="BP139" s="90">
        <v>20</v>
      </c>
      <c r="BQ139" s="90">
        <f t="shared" ref="BQ139:BQ141" si="834">(BP139/12*10*$D139*$E139*$G139*$K139*$BQ$10)+(BP139/12*2*$D139*$E139*$I139*$K139*$BQ$10)</f>
        <v>1140823.0399999998</v>
      </c>
      <c r="BR139" s="90"/>
      <c r="BS139" s="90">
        <f t="shared" ref="BS139:BS141" si="835">(BR139/12*10*$D139*$E139*$G139*$K139*$BS$10)+(BR139/12*2*$D139*$E139*$I139*$K139*$BS$10)</f>
        <v>0</v>
      </c>
      <c r="BT139" s="90"/>
      <c r="BU139" s="89">
        <f t="shared" si="803"/>
        <v>0</v>
      </c>
      <c r="BV139" s="90">
        <v>1</v>
      </c>
      <c r="BW139" s="90">
        <f t="shared" ref="BW139:BW141" si="836">(BV139/12*10*$D139*$E139*$G139*$K139*$BW$10)+(BV139/12*2*$D139*$E139*$I139*$K139*$BW$10)</f>
        <v>71301.439999999973</v>
      </c>
      <c r="BX139" s="90">
        <v>1</v>
      </c>
      <c r="BY139" s="90">
        <f t="shared" ref="BY139:BY141" si="837">(BX139/12*10*$D139*$E139*$G139*$K139*$BY$10)+(BX139/12*2*$D139*$E139*$I139*$K139*$BY$10)</f>
        <v>57041.151999999987</v>
      </c>
      <c r="BZ139" s="90">
        <v>23</v>
      </c>
      <c r="CA139" s="196">
        <f>(BZ139/12*10*$D139*$E139*$G139*$K139*$CA$10)+(BZ139/12*2*$D139*$E139*$I139*$K139*$CA$10)</f>
        <v>1311946.4959999998</v>
      </c>
      <c r="CB139" s="90">
        <v>0</v>
      </c>
      <c r="CC139" s="89">
        <f t="shared" si="806"/>
        <v>0</v>
      </c>
      <c r="CD139" s="90">
        <v>49</v>
      </c>
      <c r="CE139" s="90">
        <f t="shared" ref="CE139:CE141" si="838">(CD139/12*10*$D139*$E139*$G139*$J139*$CE$10)+(CD139/12*2*$D139*$E139*$I139*$J139*$CE$10)</f>
        <v>2631973.8218666655</v>
      </c>
      <c r="CF139" s="90">
        <v>0</v>
      </c>
      <c r="CG139" s="89">
        <f t="shared" si="808"/>
        <v>0</v>
      </c>
      <c r="CH139" s="90"/>
      <c r="CI139" s="90">
        <f t="shared" si="809"/>
        <v>0</v>
      </c>
      <c r="CJ139" s="90"/>
      <c r="CK139" s="89">
        <f t="shared" si="810"/>
        <v>0</v>
      </c>
      <c r="CL139" s="90">
        <v>0</v>
      </c>
      <c r="CM139" s="89">
        <f t="shared" si="811"/>
        <v>0</v>
      </c>
      <c r="CN139" s="90"/>
      <c r="CO139" s="89">
        <f t="shared" si="812"/>
        <v>0</v>
      </c>
      <c r="CP139" s="90"/>
      <c r="CQ139" s="89">
        <f t="shared" si="813"/>
        <v>0</v>
      </c>
      <c r="CR139" s="90"/>
      <c r="CS139" s="90">
        <f t="shared" ref="CS139:CS141" si="839">(CR139/12*10*$D139*$E139*$G139*$J139*$CS$10)+(CR139/12*2*$D139*$E139*$I139*$J139*$CS$10)</f>
        <v>0</v>
      </c>
      <c r="CT139" s="90">
        <v>19</v>
      </c>
      <c r="CU139" s="90">
        <f t="shared" ref="CU139:CU141" si="840">(CT139/12*10*$D139*$E139*$G139*$J139*$CU$10)+(CT139/12*2*$D139*$E139*$I139*$J139*$CU$10)</f>
        <v>1020561.2778666663</v>
      </c>
      <c r="CV139" s="90">
        <v>0</v>
      </c>
      <c r="CW139" s="89">
        <f t="shared" si="816"/>
        <v>0</v>
      </c>
      <c r="CX139" s="104">
        <v>0</v>
      </c>
      <c r="CY139" s="89">
        <f t="shared" si="817"/>
        <v>0</v>
      </c>
      <c r="CZ139" s="90"/>
      <c r="DA139" s="89">
        <f t="shared" si="818"/>
        <v>0</v>
      </c>
      <c r="DB139" s="90">
        <v>0</v>
      </c>
      <c r="DC139" s="95">
        <f t="shared" si="819"/>
        <v>0</v>
      </c>
      <c r="DD139" s="90">
        <v>0</v>
      </c>
      <c r="DE139" s="89">
        <f t="shared" si="820"/>
        <v>0</v>
      </c>
      <c r="DF139" s="105"/>
      <c r="DG139" s="89">
        <f t="shared" si="821"/>
        <v>0</v>
      </c>
      <c r="DH139" s="90"/>
      <c r="DI139" s="89">
        <f t="shared" si="822"/>
        <v>0</v>
      </c>
      <c r="DJ139" s="90"/>
      <c r="DK139" s="89">
        <f t="shared" si="823"/>
        <v>0</v>
      </c>
      <c r="DL139" s="90"/>
      <c r="DM139" s="97">
        <f t="shared" si="824"/>
        <v>0</v>
      </c>
      <c r="DN139" s="99">
        <f t="shared" si="825"/>
        <v>701</v>
      </c>
      <c r="DO139" s="97">
        <f t="shared" si="825"/>
        <v>40746879.015499994</v>
      </c>
    </row>
    <row r="140" spans="1:119" ht="30" customHeight="1" x14ac:dyDescent="0.25">
      <c r="A140" s="100"/>
      <c r="B140" s="101">
        <v>112</v>
      </c>
      <c r="C140" s="82" t="s">
        <v>267</v>
      </c>
      <c r="D140" s="83">
        <v>22900</v>
      </c>
      <c r="E140" s="102">
        <v>1.89</v>
      </c>
      <c r="F140" s="102"/>
      <c r="G140" s="85">
        <v>1</v>
      </c>
      <c r="H140" s="86"/>
      <c r="I140" s="147">
        <v>1.4</v>
      </c>
      <c r="J140" s="83">
        <v>1.4</v>
      </c>
      <c r="K140" s="83">
        <v>1.68</v>
      </c>
      <c r="L140" s="83">
        <v>2.23</v>
      </c>
      <c r="M140" s="87">
        <v>2.57</v>
      </c>
      <c r="N140" s="90"/>
      <c r="O140" s="89">
        <f t="shared" si="296"/>
        <v>0</v>
      </c>
      <c r="P140" s="90"/>
      <c r="Q140" s="90">
        <f t="shared" si="780"/>
        <v>0</v>
      </c>
      <c r="R140" s="90"/>
      <c r="S140" s="89">
        <f t="shared" si="781"/>
        <v>0</v>
      </c>
      <c r="T140" s="90">
        <v>100</v>
      </c>
      <c r="U140" s="90">
        <f t="shared" si="829"/>
        <v>7256059.6499999994</v>
      </c>
      <c r="V140" s="90"/>
      <c r="W140" s="89">
        <f t="shared" si="782"/>
        <v>0</v>
      </c>
      <c r="X140" s="90"/>
      <c r="Y140" s="89">
        <f t="shared" si="783"/>
        <v>0</v>
      </c>
      <c r="Z140" s="90"/>
      <c r="AA140" s="89">
        <f t="shared" si="784"/>
        <v>0</v>
      </c>
      <c r="AB140" s="90"/>
      <c r="AC140" s="89">
        <f t="shared" si="785"/>
        <v>0</v>
      </c>
      <c r="AD140" s="90"/>
      <c r="AE140" s="89">
        <f t="shared" si="786"/>
        <v>0</v>
      </c>
      <c r="AF140" s="90"/>
      <c r="AG140" s="89">
        <f t="shared" si="787"/>
        <v>0</v>
      </c>
      <c r="AH140" s="92"/>
      <c r="AI140" s="89">
        <f t="shared" si="788"/>
        <v>0</v>
      </c>
      <c r="AJ140" s="90"/>
      <c r="AK140" s="89">
        <f t="shared" si="789"/>
        <v>0</v>
      </c>
      <c r="AL140" s="104">
        <v>0</v>
      </c>
      <c r="AM140" s="89">
        <f t="shared" si="790"/>
        <v>0</v>
      </c>
      <c r="AN140" s="90"/>
      <c r="AO140" s="95">
        <f t="shared" si="791"/>
        <v>0</v>
      </c>
      <c r="AP140" s="90"/>
      <c r="AQ140" s="89">
        <f t="shared" si="792"/>
        <v>0</v>
      </c>
      <c r="AR140" s="90"/>
      <c r="AS140" s="90">
        <f t="shared" si="793"/>
        <v>0</v>
      </c>
      <c r="AT140" s="90"/>
      <c r="AU140" s="90">
        <f t="shared" si="794"/>
        <v>0</v>
      </c>
      <c r="AV140" s="90"/>
      <c r="AW140" s="89">
        <f t="shared" si="795"/>
        <v>0</v>
      </c>
      <c r="AX140" s="90"/>
      <c r="AY140" s="89">
        <f t="shared" si="796"/>
        <v>0</v>
      </c>
      <c r="AZ140" s="90"/>
      <c r="BA140" s="89">
        <f t="shared" si="797"/>
        <v>0</v>
      </c>
      <c r="BB140" s="90"/>
      <c r="BC140" s="89">
        <f t="shared" si="798"/>
        <v>0</v>
      </c>
      <c r="BD140" s="90"/>
      <c r="BE140" s="89">
        <f t="shared" si="799"/>
        <v>0</v>
      </c>
      <c r="BF140" s="90">
        <v>5</v>
      </c>
      <c r="BG140" s="90">
        <f t="shared" si="830"/>
        <v>387797.76000000001</v>
      </c>
      <c r="BH140" s="90">
        <v>19</v>
      </c>
      <c r="BI140" s="90">
        <f t="shared" si="831"/>
        <v>1473631.4879999999</v>
      </c>
      <c r="BJ140" s="90">
        <v>52</v>
      </c>
      <c r="BK140" s="90">
        <f t="shared" si="832"/>
        <v>4638061.2095999988</v>
      </c>
      <c r="BL140" s="90"/>
      <c r="BM140" s="89">
        <f t="shared" si="800"/>
        <v>0</v>
      </c>
      <c r="BN140" s="90"/>
      <c r="BO140" s="90">
        <f t="shared" si="833"/>
        <v>0</v>
      </c>
      <c r="BP140" s="90">
        <v>1</v>
      </c>
      <c r="BQ140" s="90">
        <f t="shared" si="834"/>
        <v>77559.551999999981</v>
      </c>
      <c r="BR140" s="90"/>
      <c r="BS140" s="90">
        <f t="shared" si="835"/>
        <v>0</v>
      </c>
      <c r="BT140" s="90"/>
      <c r="BU140" s="89">
        <f t="shared" si="803"/>
        <v>0</v>
      </c>
      <c r="BV140" s="90"/>
      <c r="BW140" s="90">
        <f t="shared" si="836"/>
        <v>0</v>
      </c>
      <c r="BX140" s="90"/>
      <c r="BY140" s="90">
        <f t="shared" si="837"/>
        <v>0</v>
      </c>
      <c r="BZ140" s="90"/>
      <c r="CA140" s="196">
        <f t="shared" ref="CA140:CA141" si="841">(BZ140/12*10*$D140*$E140*$G140*$K140*$CA$10)+(BZ140/12*10*$D140*$E140*$I140*$K140*$CA$10)</f>
        <v>0</v>
      </c>
      <c r="CB140" s="90"/>
      <c r="CC140" s="89">
        <f t="shared" si="806"/>
        <v>0</v>
      </c>
      <c r="CD140" s="90"/>
      <c r="CE140" s="90">
        <f t="shared" si="838"/>
        <v>0</v>
      </c>
      <c r="CF140" s="90"/>
      <c r="CG140" s="89">
        <f t="shared" si="808"/>
        <v>0</v>
      </c>
      <c r="CH140" s="90"/>
      <c r="CI140" s="90">
        <f t="shared" si="809"/>
        <v>0</v>
      </c>
      <c r="CJ140" s="90"/>
      <c r="CK140" s="89">
        <f t="shared" si="810"/>
        <v>0</v>
      </c>
      <c r="CL140" s="90"/>
      <c r="CM140" s="89">
        <f t="shared" si="811"/>
        <v>0</v>
      </c>
      <c r="CN140" s="90"/>
      <c r="CO140" s="89">
        <f t="shared" si="812"/>
        <v>0</v>
      </c>
      <c r="CP140" s="90"/>
      <c r="CQ140" s="89">
        <f t="shared" si="813"/>
        <v>0</v>
      </c>
      <c r="CR140" s="90"/>
      <c r="CS140" s="90">
        <f t="shared" si="839"/>
        <v>0</v>
      </c>
      <c r="CT140" s="90"/>
      <c r="CU140" s="90">
        <f t="shared" si="840"/>
        <v>0</v>
      </c>
      <c r="CV140" s="90"/>
      <c r="CW140" s="89">
        <f t="shared" si="816"/>
        <v>0</v>
      </c>
      <c r="CX140" s="104">
        <v>0</v>
      </c>
      <c r="CY140" s="89">
        <f t="shared" si="817"/>
        <v>0</v>
      </c>
      <c r="CZ140" s="90"/>
      <c r="DA140" s="89">
        <f t="shared" si="818"/>
        <v>0</v>
      </c>
      <c r="DB140" s="90"/>
      <c r="DC140" s="95">
        <f t="shared" si="819"/>
        <v>0</v>
      </c>
      <c r="DD140" s="90"/>
      <c r="DE140" s="89">
        <f t="shared" si="820"/>
        <v>0</v>
      </c>
      <c r="DF140" s="105"/>
      <c r="DG140" s="89">
        <f t="shared" si="821"/>
        <v>0</v>
      </c>
      <c r="DH140" s="90"/>
      <c r="DI140" s="89">
        <f t="shared" si="822"/>
        <v>0</v>
      </c>
      <c r="DJ140" s="90"/>
      <c r="DK140" s="89">
        <f t="shared" si="823"/>
        <v>0</v>
      </c>
      <c r="DL140" s="90"/>
      <c r="DM140" s="97">
        <f t="shared" si="824"/>
        <v>0</v>
      </c>
      <c r="DN140" s="99">
        <f t="shared" si="825"/>
        <v>177</v>
      </c>
      <c r="DO140" s="97">
        <f t="shared" si="825"/>
        <v>13833109.659599997</v>
      </c>
    </row>
    <row r="141" spans="1:119" ht="30" customHeight="1" x14ac:dyDescent="0.25">
      <c r="A141" s="100"/>
      <c r="B141" s="101">
        <v>113</v>
      </c>
      <c r="C141" s="82" t="s">
        <v>268</v>
      </c>
      <c r="D141" s="83">
        <v>22900</v>
      </c>
      <c r="E141" s="102">
        <v>2.56</v>
      </c>
      <c r="F141" s="102"/>
      <c r="G141" s="85">
        <v>1</v>
      </c>
      <c r="H141" s="86"/>
      <c r="I141" s="147">
        <v>1.4</v>
      </c>
      <c r="J141" s="83">
        <v>1.4</v>
      </c>
      <c r="K141" s="83">
        <v>1.68</v>
      </c>
      <c r="L141" s="83">
        <v>2.23</v>
      </c>
      <c r="M141" s="87">
        <v>2.57</v>
      </c>
      <c r="N141" s="90"/>
      <c r="O141" s="89">
        <f t="shared" si="296"/>
        <v>0</v>
      </c>
      <c r="P141" s="90"/>
      <c r="Q141" s="90">
        <f t="shared" si="780"/>
        <v>0</v>
      </c>
      <c r="R141" s="90"/>
      <c r="S141" s="89">
        <f t="shared" si="781"/>
        <v>0</v>
      </c>
      <c r="T141" s="90">
        <v>40</v>
      </c>
      <c r="U141" s="90">
        <f t="shared" si="829"/>
        <v>3931325.44</v>
      </c>
      <c r="V141" s="90"/>
      <c r="W141" s="89">
        <f t="shared" si="782"/>
        <v>0</v>
      </c>
      <c r="X141" s="90"/>
      <c r="Y141" s="89">
        <f t="shared" si="783"/>
        <v>0</v>
      </c>
      <c r="Z141" s="90"/>
      <c r="AA141" s="89">
        <f t="shared" si="784"/>
        <v>0</v>
      </c>
      <c r="AB141" s="90"/>
      <c r="AC141" s="89">
        <f t="shared" si="785"/>
        <v>0</v>
      </c>
      <c r="AD141" s="90"/>
      <c r="AE141" s="89">
        <f t="shared" si="786"/>
        <v>0</v>
      </c>
      <c r="AF141" s="90"/>
      <c r="AG141" s="89">
        <f t="shared" si="787"/>
        <v>0</v>
      </c>
      <c r="AH141" s="92"/>
      <c r="AI141" s="89">
        <f t="shared" si="788"/>
        <v>0</v>
      </c>
      <c r="AJ141" s="90"/>
      <c r="AK141" s="89">
        <f t="shared" si="789"/>
        <v>0</v>
      </c>
      <c r="AL141" s="104">
        <v>0</v>
      </c>
      <c r="AM141" s="89">
        <f t="shared" si="790"/>
        <v>0</v>
      </c>
      <c r="AN141" s="90"/>
      <c r="AO141" s="95">
        <f t="shared" si="791"/>
        <v>0</v>
      </c>
      <c r="AP141" s="90"/>
      <c r="AQ141" s="89">
        <f t="shared" si="792"/>
        <v>0</v>
      </c>
      <c r="AR141" s="90"/>
      <c r="AS141" s="90">
        <f t="shared" si="793"/>
        <v>0</v>
      </c>
      <c r="AT141" s="90"/>
      <c r="AU141" s="90">
        <f t="shared" si="794"/>
        <v>0</v>
      </c>
      <c r="AV141" s="90"/>
      <c r="AW141" s="89">
        <f t="shared" si="795"/>
        <v>0</v>
      </c>
      <c r="AX141" s="90"/>
      <c r="AY141" s="89">
        <f t="shared" si="796"/>
        <v>0</v>
      </c>
      <c r="AZ141" s="90"/>
      <c r="BA141" s="89">
        <f t="shared" si="797"/>
        <v>0</v>
      </c>
      <c r="BB141" s="90"/>
      <c r="BC141" s="89">
        <f t="shared" si="798"/>
        <v>0</v>
      </c>
      <c r="BD141" s="90"/>
      <c r="BE141" s="89">
        <f t="shared" si="799"/>
        <v>0</v>
      </c>
      <c r="BF141" s="90">
        <v>5</v>
      </c>
      <c r="BG141" s="90">
        <f t="shared" si="830"/>
        <v>525271.04000000004</v>
      </c>
      <c r="BH141" s="90">
        <v>3</v>
      </c>
      <c r="BI141" s="90">
        <f t="shared" si="831"/>
        <v>315162.62399999995</v>
      </c>
      <c r="BJ141" s="90">
        <v>9</v>
      </c>
      <c r="BK141" s="90">
        <f>(BJ141/12*10*$D141*$E141*$G141*$K141*$BK$10)+(BJ141/12*2*$D141*$E141*$I141*$K141*$BK$10)</f>
        <v>1087311.0527999999</v>
      </c>
      <c r="BL141" s="90"/>
      <c r="BM141" s="89">
        <f t="shared" si="800"/>
        <v>0</v>
      </c>
      <c r="BN141" s="90"/>
      <c r="BO141" s="90">
        <f t="shared" si="833"/>
        <v>0</v>
      </c>
      <c r="BP141" s="90">
        <v>1</v>
      </c>
      <c r="BQ141" s="90">
        <f t="shared" si="834"/>
        <v>105054.20799999998</v>
      </c>
      <c r="BR141" s="90">
        <v>1</v>
      </c>
      <c r="BS141" s="90">
        <f t="shared" si="835"/>
        <v>131317.75999999998</v>
      </c>
      <c r="BT141" s="90"/>
      <c r="BU141" s="89">
        <f t="shared" si="803"/>
        <v>0</v>
      </c>
      <c r="BV141" s="90"/>
      <c r="BW141" s="90">
        <f t="shared" si="836"/>
        <v>0</v>
      </c>
      <c r="BX141" s="90"/>
      <c r="BY141" s="90">
        <f t="shared" si="837"/>
        <v>0</v>
      </c>
      <c r="BZ141" s="90"/>
      <c r="CA141" s="196">
        <f t="shared" si="841"/>
        <v>0</v>
      </c>
      <c r="CB141" s="90"/>
      <c r="CC141" s="89">
        <f t="shared" si="806"/>
        <v>0</v>
      </c>
      <c r="CD141" s="90">
        <v>4</v>
      </c>
      <c r="CE141" s="90">
        <f t="shared" si="838"/>
        <v>395704.18346666655</v>
      </c>
      <c r="CF141" s="90"/>
      <c r="CG141" s="89">
        <f t="shared" si="808"/>
        <v>0</v>
      </c>
      <c r="CH141" s="90"/>
      <c r="CI141" s="90">
        <f t="shared" si="809"/>
        <v>0</v>
      </c>
      <c r="CJ141" s="90"/>
      <c r="CK141" s="89">
        <f t="shared" si="810"/>
        <v>0</v>
      </c>
      <c r="CL141" s="90"/>
      <c r="CM141" s="89">
        <f t="shared" si="811"/>
        <v>0</v>
      </c>
      <c r="CN141" s="90"/>
      <c r="CO141" s="89">
        <f t="shared" si="812"/>
        <v>0</v>
      </c>
      <c r="CP141" s="90"/>
      <c r="CQ141" s="89">
        <f t="shared" si="813"/>
        <v>0</v>
      </c>
      <c r="CR141" s="90">
        <v>1</v>
      </c>
      <c r="CS141" s="90">
        <f t="shared" si="839"/>
        <v>98926.045866666638</v>
      </c>
      <c r="CT141" s="90">
        <v>1</v>
      </c>
      <c r="CU141" s="90">
        <f t="shared" si="840"/>
        <v>98926.045866666638</v>
      </c>
      <c r="CV141" s="90"/>
      <c r="CW141" s="89">
        <f t="shared" si="816"/>
        <v>0</v>
      </c>
      <c r="CX141" s="104">
        <v>0</v>
      </c>
      <c r="CY141" s="89">
        <f t="shared" si="817"/>
        <v>0</v>
      </c>
      <c r="CZ141" s="90"/>
      <c r="DA141" s="89">
        <f t="shared" si="818"/>
        <v>0</v>
      </c>
      <c r="DB141" s="90"/>
      <c r="DC141" s="95">
        <f t="shared" si="819"/>
        <v>0</v>
      </c>
      <c r="DD141" s="90"/>
      <c r="DE141" s="89">
        <f t="shared" si="820"/>
        <v>0</v>
      </c>
      <c r="DF141" s="105"/>
      <c r="DG141" s="89">
        <f t="shared" si="821"/>
        <v>0</v>
      </c>
      <c r="DH141" s="90"/>
      <c r="DI141" s="89">
        <f t="shared" si="822"/>
        <v>0</v>
      </c>
      <c r="DJ141" s="90"/>
      <c r="DK141" s="89">
        <f t="shared" si="823"/>
        <v>0</v>
      </c>
      <c r="DL141" s="90"/>
      <c r="DM141" s="97">
        <f t="shared" si="824"/>
        <v>0</v>
      </c>
      <c r="DN141" s="99">
        <f t="shared" si="825"/>
        <v>65</v>
      </c>
      <c r="DO141" s="97">
        <f t="shared" si="825"/>
        <v>6688998.3999999985</v>
      </c>
    </row>
    <row r="142" spans="1:119" ht="16.5" customHeight="1" x14ac:dyDescent="0.25">
      <c r="A142" s="100">
        <v>18</v>
      </c>
      <c r="B142" s="178"/>
      <c r="C142" s="178" t="s">
        <v>269</v>
      </c>
      <c r="D142" s="83">
        <v>22900</v>
      </c>
      <c r="E142" s="180">
        <v>1.69</v>
      </c>
      <c r="F142" s="180"/>
      <c r="G142" s="85">
        <v>1</v>
      </c>
      <c r="H142" s="86"/>
      <c r="I142" s="86"/>
      <c r="J142" s="83">
        <v>1.4</v>
      </c>
      <c r="K142" s="83">
        <v>1.68</v>
      </c>
      <c r="L142" s="83">
        <v>2.23</v>
      </c>
      <c r="M142" s="87">
        <v>2.57</v>
      </c>
      <c r="N142" s="110">
        <f>SUM(N143:N145)</f>
        <v>406</v>
      </c>
      <c r="O142" s="110">
        <f t="shared" ref="O142:BZ142" si="842">SUM(O143:O145)</f>
        <v>21993352.359999999</v>
      </c>
      <c r="P142" s="110">
        <f t="shared" si="842"/>
        <v>0</v>
      </c>
      <c r="Q142" s="110">
        <f t="shared" si="842"/>
        <v>0</v>
      </c>
      <c r="R142" s="110">
        <f t="shared" si="842"/>
        <v>59</v>
      </c>
      <c r="S142" s="110">
        <f t="shared" si="842"/>
        <v>3456773.3200000003</v>
      </c>
      <c r="T142" s="110">
        <f t="shared" si="842"/>
        <v>1</v>
      </c>
      <c r="U142" s="110">
        <f t="shared" si="842"/>
        <v>47897.639999999992</v>
      </c>
      <c r="V142" s="110">
        <f t="shared" si="842"/>
        <v>0</v>
      </c>
      <c r="W142" s="110">
        <f t="shared" si="842"/>
        <v>0</v>
      </c>
      <c r="X142" s="110">
        <f t="shared" si="842"/>
        <v>0</v>
      </c>
      <c r="Y142" s="110">
        <f t="shared" si="842"/>
        <v>0</v>
      </c>
      <c r="Z142" s="110">
        <f t="shared" si="842"/>
        <v>0</v>
      </c>
      <c r="AA142" s="110">
        <f t="shared" si="842"/>
        <v>0</v>
      </c>
      <c r="AB142" s="110">
        <f t="shared" si="842"/>
        <v>0</v>
      </c>
      <c r="AC142" s="110">
        <f t="shared" si="842"/>
        <v>0</v>
      </c>
      <c r="AD142" s="110">
        <f t="shared" si="842"/>
        <v>80</v>
      </c>
      <c r="AE142" s="110">
        <f t="shared" si="842"/>
        <v>3950016.42</v>
      </c>
      <c r="AF142" s="110">
        <f t="shared" si="842"/>
        <v>0</v>
      </c>
      <c r="AG142" s="110">
        <f t="shared" si="842"/>
        <v>0</v>
      </c>
      <c r="AH142" s="110">
        <f t="shared" si="842"/>
        <v>0</v>
      </c>
      <c r="AI142" s="110">
        <f t="shared" si="842"/>
        <v>0</v>
      </c>
      <c r="AJ142" s="110">
        <f t="shared" si="842"/>
        <v>0</v>
      </c>
      <c r="AK142" s="110">
        <f t="shared" si="842"/>
        <v>0</v>
      </c>
      <c r="AL142" s="110">
        <f t="shared" si="842"/>
        <v>0</v>
      </c>
      <c r="AM142" s="110">
        <f t="shared" si="842"/>
        <v>0</v>
      </c>
      <c r="AN142" s="110">
        <f t="shared" si="842"/>
        <v>0</v>
      </c>
      <c r="AO142" s="110">
        <f t="shared" si="842"/>
        <v>0</v>
      </c>
      <c r="AP142" s="110">
        <v>0</v>
      </c>
      <c r="AQ142" s="110">
        <f t="shared" si="842"/>
        <v>0</v>
      </c>
      <c r="AR142" s="110">
        <f t="shared" si="842"/>
        <v>2</v>
      </c>
      <c r="AS142" s="110">
        <f t="shared" si="842"/>
        <v>98680.68</v>
      </c>
      <c r="AT142" s="110">
        <f t="shared" si="842"/>
        <v>5</v>
      </c>
      <c r="AU142" s="110">
        <f t="shared" si="842"/>
        <v>239488.19999999998</v>
      </c>
      <c r="AV142" s="110">
        <f t="shared" si="842"/>
        <v>0</v>
      </c>
      <c r="AW142" s="110">
        <f t="shared" si="842"/>
        <v>0</v>
      </c>
      <c r="AX142" s="110">
        <f t="shared" si="842"/>
        <v>0</v>
      </c>
      <c r="AY142" s="110">
        <f t="shared" si="842"/>
        <v>0</v>
      </c>
      <c r="AZ142" s="110">
        <f t="shared" si="842"/>
        <v>0</v>
      </c>
      <c r="BA142" s="110">
        <f t="shared" si="842"/>
        <v>0</v>
      </c>
      <c r="BB142" s="110">
        <f t="shared" si="842"/>
        <v>0</v>
      </c>
      <c r="BC142" s="110">
        <f t="shared" si="842"/>
        <v>0</v>
      </c>
      <c r="BD142" s="110">
        <f t="shared" si="842"/>
        <v>1</v>
      </c>
      <c r="BE142" s="110">
        <f t="shared" si="842"/>
        <v>47897.639999999992</v>
      </c>
      <c r="BF142" s="110">
        <f t="shared" si="842"/>
        <v>8</v>
      </c>
      <c r="BG142" s="110">
        <f t="shared" si="842"/>
        <v>493057.152</v>
      </c>
      <c r="BH142" s="110">
        <f t="shared" si="842"/>
        <v>5</v>
      </c>
      <c r="BI142" s="110">
        <f t="shared" si="842"/>
        <v>287385.83999999997</v>
      </c>
      <c r="BJ142" s="110">
        <f t="shared" si="842"/>
        <v>9</v>
      </c>
      <c r="BK142" s="110">
        <f t="shared" si="842"/>
        <v>680896.69199999992</v>
      </c>
      <c r="BL142" s="110">
        <f t="shared" si="842"/>
        <v>0</v>
      </c>
      <c r="BM142" s="110">
        <f t="shared" si="842"/>
        <v>0</v>
      </c>
      <c r="BN142" s="110">
        <f t="shared" si="842"/>
        <v>15</v>
      </c>
      <c r="BO142" s="110">
        <f t="shared" si="842"/>
        <v>906823.51199999999</v>
      </c>
      <c r="BP142" s="110">
        <f t="shared" si="842"/>
        <v>2</v>
      </c>
      <c r="BQ142" s="110">
        <f t="shared" si="842"/>
        <v>123264.288</v>
      </c>
      <c r="BR142" s="110">
        <f t="shared" si="842"/>
        <v>0</v>
      </c>
      <c r="BS142" s="110">
        <f t="shared" si="842"/>
        <v>0</v>
      </c>
      <c r="BT142" s="110">
        <f t="shared" si="842"/>
        <v>0</v>
      </c>
      <c r="BU142" s="110">
        <f t="shared" si="842"/>
        <v>0</v>
      </c>
      <c r="BV142" s="110">
        <f t="shared" si="842"/>
        <v>7</v>
      </c>
      <c r="BW142" s="110">
        <f t="shared" si="842"/>
        <v>476610.37199999997</v>
      </c>
      <c r="BX142" s="110">
        <f t="shared" si="842"/>
        <v>0</v>
      </c>
      <c r="BY142" s="110">
        <f t="shared" si="842"/>
        <v>0</v>
      </c>
      <c r="BZ142" s="110">
        <f t="shared" si="842"/>
        <v>2</v>
      </c>
      <c r="CA142" s="110">
        <f t="shared" ref="CA142:DO142" si="843">SUM(CA143:CA145)</f>
        <v>123264.288</v>
      </c>
      <c r="CB142" s="110">
        <f t="shared" si="843"/>
        <v>0</v>
      </c>
      <c r="CC142" s="110">
        <f t="shared" si="843"/>
        <v>0</v>
      </c>
      <c r="CD142" s="110">
        <f t="shared" si="843"/>
        <v>0</v>
      </c>
      <c r="CE142" s="110">
        <f t="shared" si="843"/>
        <v>0</v>
      </c>
      <c r="CF142" s="110">
        <f t="shared" si="843"/>
        <v>0</v>
      </c>
      <c r="CG142" s="110">
        <f t="shared" si="843"/>
        <v>0</v>
      </c>
      <c r="CH142" s="110">
        <f t="shared" si="843"/>
        <v>0</v>
      </c>
      <c r="CI142" s="110">
        <f t="shared" si="843"/>
        <v>0</v>
      </c>
      <c r="CJ142" s="110">
        <f t="shared" si="843"/>
        <v>0</v>
      </c>
      <c r="CK142" s="110">
        <f t="shared" si="843"/>
        <v>0</v>
      </c>
      <c r="CL142" s="110">
        <f t="shared" si="843"/>
        <v>0</v>
      </c>
      <c r="CM142" s="110">
        <f t="shared" si="843"/>
        <v>0</v>
      </c>
      <c r="CN142" s="110">
        <f t="shared" si="843"/>
        <v>0</v>
      </c>
      <c r="CO142" s="110">
        <f t="shared" si="843"/>
        <v>0</v>
      </c>
      <c r="CP142" s="110">
        <f t="shared" si="843"/>
        <v>0</v>
      </c>
      <c r="CQ142" s="110">
        <f t="shared" si="843"/>
        <v>0</v>
      </c>
      <c r="CR142" s="110">
        <f t="shared" si="843"/>
        <v>0</v>
      </c>
      <c r="CS142" s="110">
        <f t="shared" si="843"/>
        <v>0</v>
      </c>
      <c r="CT142" s="110">
        <f t="shared" si="843"/>
        <v>7</v>
      </c>
      <c r="CU142" s="110">
        <f t="shared" si="843"/>
        <v>335283.48</v>
      </c>
      <c r="CV142" s="110">
        <f t="shared" si="843"/>
        <v>52</v>
      </c>
      <c r="CW142" s="110">
        <f t="shared" si="843"/>
        <v>3196561.5360000003</v>
      </c>
      <c r="CX142" s="110">
        <f t="shared" si="843"/>
        <v>0</v>
      </c>
      <c r="CY142" s="110">
        <f t="shared" si="843"/>
        <v>0</v>
      </c>
      <c r="CZ142" s="110">
        <f t="shared" si="843"/>
        <v>0</v>
      </c>
      <c r="DA142" s="110">
        <f t="shared" si="843"/>
        <v>0</v>
      </c>
      <c r="DB142" s="110">
        <f t="shared" si="843"/>
        <v>0</v>
      </c>
      <c r="DC142" s="113">
        <f t="shared" si="843"/>
        <v>0</v>
      </c>
      <c r="DD142" s="110">
        <f t="shared" si="843"/>
        <v>0</v>
      </c>
      <c r="DE142" s="110">
        <f t="shared" si="843"/>
        <v>0</v>
      </c>
      <c r="DF142" s="114">
        <f t="shared" si="843"/>
        <v>0</v>
      </c>
      <c r="DG142" s="110">
        <f t="shared" si="843"/>
        <v>0</v>
      </c>
      <c r="DH142" s="110">
        <f t="shared" si="843"/>
        <v>0</v>
      </c>
      <c r="DI142" s="110">
        <f t="shared" si="843"/>
        <v>0</v>
      </c>
      <c r="DJ142" s="110">
        <v>0</v>
      </c>
      <c r="DK142" s="110">
        <f t="shared" si="843"/>
        <v>0</v>
      </c>
      <c r="DL142" s="110">
        <f t="shared" si="843"/>
        <v>3</v>
      </c>
      <c r="DM142" s="110">
        <f t="shared" si="843"/>
        <v>362299.06799999991</v>
      </c>
      <c r="DN142" s="110">
        <f t="shared" si="843"/>
        <v>664</v>
      </c>
      <c r="DO142" s="110">
        <f t="shared" si="843"/>
        <v>36819552.487999991</v>
      </c>
    </row>
    <row r="143" spans="1:119" ht="18.75" x14ac:dyDescent="0.25">
      <c r="A143" s="100"/>
      <c r="B143" s="197">
        <v>114</v>
      </c>
      <c r="C143" s="82" t="s">
        <v>270</v>
      </c>
      <c r="D143" s="83">
        <v>22900</v>
      </c>
      <c r="E143" s="102">
        <v>1.66</v>
      </c>
      <c r="F143" s="102"/>
      <c r="G143" s="147">
        <v>0.9</v>
      </c>
      <c r="H143" s="148"/>
      <c r="I143" s="148"/>
      <c r="J143" s="83">
        <v>1.4</v>
      </c>
      <c r="K143" s="83">
        <v>1.68</v>
      </c>
      <c r="L143" s="83">
        <v>2.23</v>
      </c>
      <c r="M143" s="87">
        <v>2.57</v>
      </c>
      <c r="N143" s="90">
        <v>193</v>
      </c>
      <c r="O143" s="89">
        <f t="shared" ref="O143:O144" si="844">(N143*$D143*$E143*$G143*$J143)</f>
        <v>9244244.5199999996</v>
      </c>
      <c r="P143" s="90"/>
      <c r="Q143" s="90">
        <f t="shared" ref="Q143:Q144" si="845">(P143*$D143*$E143*$G143*$J143)</f>
        <v>0</v>
      </c>
      <c r="R143" s="90">
        <v>8</v>
      </c>
      <c r="S143" s="89">
        <f t="shared" ref="S143:S144" si="846">(R143*$D143*$E143*$G143*$J143)</f>
        <v>383181.11999999994</v>
      </c>
      <c r="T143" s="90">
        <v>1</v>
      </c>
      <c r="U143" s="89">
        <f t="shared" ref="U143:U144" si="847">(T143*$D143*$E143*$G143*$J143)</f>
        <v>47897.639999999992</v>
      </c>
      <c r="V143" s="90">
        <v>0</v>
      </c>
      <c r="W143" s="89">
        <f t="shared" ref="W143:W144" si="848">(V143*$D143*$E143*$G143*$J143)</f>
        <v>0</v>
      </c>
      <c r="X143" s="90">
        <v>0</v>
      </c>
      <c r="Y143" s="89">
        <f t="shared" ref="Y143:Y144" si="849">(X143*$D143*$E143*$G143*$J143)</f>
        <v>0</v>
      </c>
      <c r="Z143" s="90"/>
      <c r="AA143" s="89">
        <f t="shared" ref="AA143:AA144" si="850">(Z143*$D143*$E143*$G143*$J143)</f>
        <v>0</v>
      </c>
      <c r="AB143" s="90">
        <v>0</v>
      </c>
      <c r="AC143" s="89">
        <f t="shared" ref="AC143:AC144" si="851">(AB143*$D143*$E143*$G143*$J143)</f>
        <v>0</v>
      </c>
      <c r="AD143" s="90">
        <v>70</v>
      </c>
      <c r="AE143" s="89">
        <f t="shared" ref="AE143:AE144" si="852">(AD143*$D143*$E143*$G143*$J143)</f>
        <v>3352834.8</v>
      </c>
      <c r="AF143" s="90">
        <v>0</v>
      </c>
      <c r="AG143" s="89">
        <f t="shared" ref="AG143:AG144" si="853">(AF143*$D143*$E143*$G143*$J143)</f>
        <v>0</v>
      </c>
      <c r="AH143" s="92"/>
      <c r="AI143" s="89">
        <f t="shared" ref="AI143:AI144" si="854">(AH143*$D143*$E143*$G143*$J143)</f>
        <v>0</v>
      </c>
      <c r="AJ143" s="90"/>
      <c r="AK143" s="89">
        <f t="shared" ref="AK143:AK144" si="855">(AJ143*$D143*$E143*$G143*$J143)</f>
        <v>0</v>
      </c>
      <c r="AL143" s="104">
        <v>0</v>
      </c>
      <c r="AM143" s="89">
        <f t="shared" ref="AM143:AM144" si="856">(AL143*$D143*$E143*$G143*$K143)</f>
        <v>0</v>
      </c>
      <c r="AN143" s="90"/>
      <c r="AO143" s="95">
        <f t="shared" ref="AO143:AO144" si="857">(AN143*$D143*$E143*$G143*$K143)</f>
        <v>0</v>
      </c>
      <c r="AP143" s="90"/>
      <c r="AQ143" s="89">
        <f t="shared" ref="AQ143:AQ144" si="858">(AP143*$D143*$E143*$G143*$J143)</f>
        <v>0</v>
      </c>
      <c r="AR143" s="90">
        <v>0</v>
      </c>
      <c r="AS143" s="90">
        <f t="shared" ref="AS143:AS144" si="859">(AR143*$D143*$E143*$G143*$J143)</f>
        <v>0</v>
      </c>
      <c r="AT143" s="90">
        <v>5</v>
      </c>
      <c r="AU143" s="90">
        <f t="shared" ref="AU143:AU144" si="860">(AT143*$D143*$E143*$G143*$J143)</f>
        <v>239488.19999999998</v>
      </c>
      <c r="AV143" s="90">
        <v>0</v>
      </c>
      <c r="AW143" s="89">
        <f t="shared" ref="AW143:AW144" si="861">(AV143*$D143*$E143*$G143*$J143)</f>
        <v>0</v>
      </c>
      <c r="AX143" s="90">
        <v>0</v>
      </c>
      <c r="AY143" s="89">
        <f t="shared" ref="AY143:AY144" si="862">(AX143*$D143*$E143*$G143*$J143)</f>
        <v>0</v>
      </c>
      <c r="AZ143" s="90">
        <v>0</v>
      </c>
      <c r="BA143" s="89">
        <f t="shared" ref="BA143:BA144" si="863">(AZ143*$D143*$E143*$G143*$J143)</f>
        <v>0</v>
      </c>
      <c r="BB143" s="90"/>
      <c r="BC143" s="89">
        <f t="shared" ref="BC143:BC144" si="864">(BB143*$D143*$E143*$G143*$J143)</f>
        <v>0</v>
      </c>
      <c r="BD143" s="90">
        <v>1</v>
      </c>
      <c r="BE143" s="89">
        <f t="shared" ref="BE143:BE144" si="865">(BD143*$D143*$E143*$G143*$J143)</f>
        <v>47897.639999999992</v>
      </c>
      <c r="BF143" s="90">
        <v>4</v>
      </c>
      <c r="BG143" s="89">
        <f t="shared" ref="BG143:BG144" si="866">(BF143*$D143*$E143*$G143*$K143)</f>
        <v>229908.67199999999</v>
      </c>
      <c r="BH143" s="90">
        <v>5</v>
      </c>
      <c r="BI143" s="89">
        <f t="shared" ref="BI143:BI144" si="867">(BH143*$D143*$E143*$G143*$K143)</f>
        <v>287385.83999999997</v>
      </c>
      <c r="BJ143" s="90">
        <v>0</v>
      </c>
      <c r="BK143" s="89">
        <f t="shared" ref="BK143:BK144" si="868">(BJ143*$D143*$E143*$G143*$K143)</f>
        <v>0</v>
      </c>
      <c r="BL143" s="90">
        <v>0</v>
      </c>
      <c r="BM143" s="89">
        <f t="shared" ref="BM143:BM144" si="869">(BL143*$D143*$E143*$G143*$K143)</f>
        <v>0</v>
      </c>
      <c r="BN143" s="90">
        <v>12</v>
      </c>
      <c r="BO143" s="89">
        <f t="shared" ref="BO143:BO144" si="870">(BN143*$D143*$E143*$G143*$K143)</f>
        <v>689726.01599999995</v>
      </c>
      <c r="BP143" s="90">
        <v>1</v>
      </c>
      <c r="BQ143" s="89">
        <f t="shared" ref="BQ143:BQ144" si="871">(BP143*$D143*$E143*$G143*$K143)</f>
        <v>57477.167999999998</v>
      </c>
      <c r="BR143" s="90"/>
      <c r="BS143" s="89">
        <f t="shared" ref="BS143:BS144" si="872">(BR143*$D143*$E143*$G143*$K143)</f>
        <v>0</v>
      </c>
      <c r="BT143" s="90"/>
      <c r="BU143" s="89">
        <f t="shared" ref="BU143:BU144" si="873">(BT143*$D143*$E143*$G143*$K143)</f>
        <v>0</v>
      </c>
      <c r="BV143" s="90">
        <v>4</v>
      </c>
      <c r="BW143" s="89">
        <f t="shared" ref="BW143:BW144" si="874">(BV143*$D143*$E143*$G143*$K143)</f>
        <v>229908.67199999999</v>
      </c>
      <c r="BX143" s="90"/>
      <c r="BY143" s="89">
        <f t="shared" ref="BY143:BY144" si="875">(BX143*$D143*$E143*$G143*$K143)</f>
        <v>0</v>
      </c>
      <c r="BZ143" s="90">
        <v>1</v>
      </c>
      <c r="CA143" s="97">
        <f t="shared" ref="CA143:CA144" si="876">(BZ143*$D143*$E143*$G143*$K143)</f>
        <v>57477.167999999998</v>
      </c>
      <c r="CB143" s="90">
        <v>0</v>
      </c>
      <c r="CC143" s="89">
        <f t="shared" ref="CC143:CC144" si="877">(CB143*$D143*$E143*$G143*$J143)</f>
        <v>0</v>
      </c>
      <c r="CD143" s="90">
        <v>0</v>
      </c>
      <c r="CE143" s="89">
        <f t="shared" ref="CE143:CE144" si="878">(CD143*$D143*$E143*$G143*$J143)</f>
        <v>0</v>
      </c>
      <c r="CF143" s="90">
        <v>0</v>
      </c>
      <c r="CG143" s="89">
        <f t="shared" ref="CG143:CG144" si="879">(CF143*$D143*$E143*$G143*$J143)</f>
        <v>0</v>
      </c>
      <c r="CH143" s="90"/>
      <c r="CI143" s="90">
        <f t="shared" ref="CI143:CI144" si="880">(CH143*$D143*$E143*$G143*$J143)</f>
        <v>0</v>
      </c>
      <c r="CJ143" s="90"/>
      <c r="CK143" s="89">
        <f t="shared" ref="CK143:CK144" si="881">(CJ143*$D143*$E143*$G143*$K143)</f>
        <v>0</v>
      </c>
      <c r="CL143" s="90">
        <v>0</v>
      </c>
      <c r="CM143" s="89">
        <f t="shared" ref="CM143:CM144" si="882">(CL143*$D143*$E143*$G143*$J143)</f>
        <v>0</v>
      </c>
      <c r="CN143" s="90"/>
      <c r="CO143" s="89">
        <f t="shared" ref="CO143:CO144" si="883">(CN143*$D143*$E143*$G143*$J143)</f>
        <v>0</v>
      </c>
      <c r="CP143" s="90"/>
      <c r="CQ143" s="89">
        <f t="shared" ref="CQ143:CQ144" si="884">(CP143*$D143*$E143*$G143*$J143)</f>
        <v>0</v>
      </c>
      <c r="CR143" s="90"/>
      <c r="CS143" s="89">
        <f t="shared" ref="CS143:CS144" si="885">(CR143*$D143*$E143*$G143*$J143)</f>
        <v>0</v>
      </c>
      <c r="CT143" s="90">
        <v>7</v>
      </c>
      <c r="CU143" s="89">
        <f t="shared" ref="CU143:CU144" si="886">(CT143*$D143*$E143*$G143*$J143)</f>
        <v>335283.48</v>
      </c>
      <c r="CV143" s="90">
        <v>27</v>
      </c>
      <c r="CW143" s="89">
        <f t="shared" ref="CW143:CW144" si="887">(CV143*$D143*$E143*$G143*$K143)</f>
        <v>1551883.5360000001</v>
      </c>
      <c r="CX143" s="104">
        <v>0</v>
      </c>
      <c r="CY143" s="89">
        <f t="shared" ref="CY143:CY144" si="888">(CX143*$D143*$E143*$G143*$K143)</f>
        <v>0</v>
      </c>
      <c r="CZ143" s="90"/>
      <c r="DA143" s="89">
        <f t="shared" ref="DA143:DA144" si="889">(CZ143*$D143*$E143*$G143*$J143)</f>
        <v>0</v>
      </c>
      <c r="DB143" s="90">
        <v>0</v>
      </c>
      <c r="DC143" s="95">
        <f t="shared" ref="DC143:DC144" si="890">(DB143*$D143*$E143*$G143*$K143)</f>
        <v>0</v>
      </c>
      <c r="DD143" s="90">
        <v>0</v>
      </c>
      <c r="DE143" s="89">
        <f t="shared" ref="DE143:DE144" si="891">(DD143*$D143*$E143*$G143*$K143)</f>
        <v>0</v>
      </c>
      <c r="DF143" s="105"/>
      <c r="DG143" s="89">
        <f t="shared" ref="DG143:DG144" si="892">(DF143*$D143*$E143*$G143*$K143)</f>
        <v>0</v>
      </c>
      <c r="DH143" s="90"/>
      <c r="DI143" s="89">
        <f t="shared" ref="DI143:DI144" si="893">(DH143*$D143*$E143*$G143*$K143)</f>
        <v>0</v>
      </c>
      <c r="DJ143" s="90"/>
      <c r="DK143" s="89">
        <f t="shared" ref="DK143:DK144" si="894">(DJ143*$D143*$E143*$G143*$L143)</f>
        <v>0</v>
      </c>
      <c r="DL143" s="90"/>
      <c r="DM143" s="97">
        <f t="shared" ref="DM143:DM144" si="895">(DL143*$D143*$E143*$G143*$M143)</f>
        <v>0</v>
      </c>
      <c r="DN143" s="99">
        <f t="shared" ref="DN143:DO145" si="896">SUM(N143,P143,R143,T143,V143,X143,Z143,AB143,AD143,AF143,AH143,AJ143,AL143,AP143,AR143,CF143,AT143,AV143,AX143,AZ143,BB143,CJ143,BD143,BF143,BH143,BL143,AN143,BN143,BP143,BR143,BT143,BV143,BX143,BZ143,CB143,CD143,CH143,CL143,CN143,CP143,CR143,CT143,CV143,CX143,BJ143,CZ143,DB143,DD143,DF143,DH143,DJ143,DL143)</f>
        <v>339</v>
      </c>
      <c r="DO143" s="97">
        <f t="shared" si="896"/>
        <v>16754594.471999999</v>
      </c>
    </row>
    <row r="144" spans="1:119" ht="30" customHeight="1" x14ac:dyDescent="0.25">
      <c r="A144" s="100"/>
      <c r="B144" s="197">
        <v>115</v>
      </c>
      <c r="C144" s="82" t="s">
        <v>271</v>
      </c>
      <c r="D144" s="83">
        <v>22900</v>
      </c>
      <c r="E144" s="102">
        <v>1.82</v>
      </c>
      <c r="F144" s="102"/>
      <c r="G144" s="85">
        <v>1</v>
      </c>
      <c r="H144" s="86"/>
      <c r="I144" s="86"/>
      <c r="J144" s="83">
        <v>1.4</v>
      </c>
      <c r="K144" s="83">
        <v>1.68</v>
      </c>
      <c r="L144" s="83">
        <v>2.23</v>
      </c>
      <c r="M144" s="87">
        <v>2.57</v>
      </c>
      <c r="N144" s="90">
        <v>49</v>
      </c>
      <c r="O144" s="89">
        <f t="shared" si="844"/>
        <v>2859110.8</v>
      </c>
      <c r="P144" s="90"/>
      <c r="Q144" s="90">
        <f t="shared" si="845"/>
        <v>0</v>
      </c>
      <c r="R144" s="90">
        <v>1</v>
      </c>
      <c r="S144" s="89">
        <f t="shared" si="846"/>
        <v>58349.2</v>
      </c>
      <c r="T144" s="90"/>
      <c r="U144" s="89">
        <f t="shared" si="847"/>
        <v>0</v>
      </c>
      <c r="V144" s="90"/>
      <c r="W144" s="89">
        <f t="shared" si="848"/>
        <v>0</v>
      </c>
      <c r="X144" s="90"/>
      <c r="Y144" s="89">
        <f t="shared" si="849"/>
        <v>0</v>
      </c>
      <c r="Z144" s="90"/>
      <c r="AA144" s="89">
        <f t="shared" si="850"/>
        <v>0</v>
      </c>
      <c r="AB144" s="90"/>
      <c r="AC144" s="89">
        <f t="shared" si="851"/>
        <v>0</v>
      </c>
      <c r="AD144" s="90">
        <v>3</v>
      </c>
      <c r="AE144" s="89">
        <f t="shared" si="852"/>
        <v>175047.59999999998</v>
      </c>
      <c r="AF144" s="90"/>
      <c r="AG144" s="89">
        <f t="shared" si="853"/>
        <v>0</v>
      </c>
      <c r="AH144" s="92"/>
      <c r="AI144" s="89">
        <f t="shared" si="854"/>
        <v>0</v>
      </c>
      <c r="AJ144" s="90"/>
      <c r="AK144" s="89">
        <f t="shared" si="855"/>
        <v>0</v>
      </c>
      <c r="AL144" s="104">
        <v>0</v>
      </c>
      <c r="AM144" s="89">
        <f t="shared" si="856"/>
        <v>0</v>
      </c>
      <c r="AN144" s="90"/>
      <c r="AO144" s="95">
        <f t="shared" si="857"/>
        <v>0</v>
      </c>
      <c r="AP144" s="90"/>
      <c r="AQ144" s="89">
        <f t="shared" si="858"/>
        <v>0</v>
      </c>
      <c r="AR144" s="90"/>
      <c r="AS144" s="90">
        <f t="shared" si="859"/>
        <v>0</v>
      </c>
      <c r="AT144" s="90"/>
      <c r="AU144" s="90">
        <f t="shared" si="860"/>
        <v>0</v>
      </c>
      <c r="AV144" s="90"/>
      <c r="AW144" s="89">
        <f t="shared" si="861"/>
        <v>0</v>
      </c>
      <c r="AX144" s="90"/>
      <c r="AY144" s="89">
        <f t="shared" si="862"/>
        <v>0</v>
      </c>
      <c r="AZ144" s="90"/>
      <c r="BA144" s="89">
        <f t="shared" si="863"/>
        <v>0</v>
      </c>
      <c r="BB144" s="90"/>
      <c r="BC144" s="89">
        <f t="shared" si="864"/>
        <v>0</v>
      </c>
      <c r="BD144" s="90"/>
      <c r="BE144" s="89">
        <f t="shared" si="865"/>
        <v>0</v>
      </c>
      <c r="BF144" s="90"/>
      <c r="BG144" s="89">
        <f t="shared" si="866"/>
        <v>0</v>
      </c>
      <c r="BH144" s="90"/>
      <c r="BI144" s="89">
        <f t="shared" si="867"/>
        <v>0</v>
      </c>
      <c r="BJ144" s="90"/>
      <c r="BK144" s="89">
        <f t="shared" si="868"/>
        <v>0</v>
      </c>
      <c r="BL144" s="90"/>
      <c r="BM144" s="89">
        <f t="shared" si="869"/>
        <v>0</v>
      </c>
      <c r="BN144" s="90"/>
      <c r="BO144" s="89">
        <f t="shared" si="870"/>
        <v>0</v>
      </c>
      <c r="BP144" s="90"/>
      <c r="BQ144" s="89">
        <f t="shared" si="871"/>
        <v>0</v>
      </c>
      <c r="BR144" s="90"/>
      <c r="BS144" s="89">
        <f t="shared" si="872"/>
        <v>0</v>
      </c>
      <c r="BT144" s="90"/>
      <c r="BU144" s="89">
        <f t="shared" si="873"/>
        <v>0</v>
      </c>
      <c r="BV144" s="90"/>
      <c r="BW144" s="89">
        <f t="shared" si="874"/>
        <v>0</v>
      </c>
      <c r="BX144" s="90"/>
      <c r="BY144" s="89">
        <f t="shared" si="875"/>
        <v>0</v>
      </c>
      <c r="BZ144" s="90"/>
      <c r="CA144" s="97">
        <f t="shared" si="876"/>
        <v>0</v>
      </c>
      <c r="CB144" s="90"/>
      <c r="CC144" s="89">
        <f t="shared" si="877"/>
        <v>0</v>
      </c>
      <c r="CD144" s="90"/>
      <c r="CE144" s="89">
        <f t="shared" si="878"/>
        <v>0</v>
      </c>
      <c r="CF144" s="90"/>
      <c r="CG144" s="89">
        <f t="shared" si="879"/>
        <v>0</v>
      </c>
      <c r="CH144" s="90"/>
      <c r="CI144" s="90">
        <f t="shared" si="880"/>
        <v>0</v>
      </c>
      <c r="CJ144" s="90"/>
      <c r="CK144" s="89">
        <f t="shared" si="881"/>
        <v>0</v>
      </c>
      <c r="CL144" s="90"/>
      <c r="CM144" s="89">
        <f t="shared" si="882"/>
        <v>0</v>
      </c>
      <c r="CN144" s="90"/>
      <c r="CO144" s="89">
        <f t="shared" si="883"/>
        <v>0</v>
      </c>
      <c r="CP144" s="90"/>
      <c r="CQ144" s="89">
        <f t="shared" si="884"/>
        <v>0</v>
      </c>
      <c r="CR144" s="90"/>
      <c r="CS144" s="89">
        <f t="shared" si="885"/>
        <v>0</v>
      </c>
      <c r="CT144" s="90"/>
      <c r="CU144" s="89">
        <f t="shared" si="886"/>
        <v>0</v>
      </c>
      <c r="CV144" s="90"/>
      <c r="CW144" s="89">
        <f t="shared" si="887"/>
        <v>0</v>
      </c>
      <c r="CX144" s="104">
        <v>0</v>
      </c>
      <c r="CY144" s="89">
        <f t="shared" si="888"/>
        <v>0</v>
      </c>
      <c r="CZ144" s="90"/>
      <c r="DA144" s="89">
        <f t="shared" si="889"/>
        <v>0</v>
      </c>
      <c r="DB144" s="90"/>
      <c r="DC144" s="95">
        <f t="shared" si="890"/>
        <v>0</v>
      </c>
      <c r="DD144" s="90"/>
      <c r="DE144" s="89">
        <f t="shared" si="891"/>
        <v>0</v>
      </c>
      <c r="DF144" s="105"/>
      <c r="DG144" s="89">
        <f t="shared" si="892"/>
        <v>0</v>
      </c>
      <c r="DH144" s="90"/>
      <c r="DI144" s="89">
        <f t="shared" si="893"/>
        <v>0</v>
      </c>
      <c r="DJ144" s="90"/>
      <c r="DK144" s="89">
        <f t="shared" si="894"/>
        <v>0</v>
      </c>
      <c r="DL144" s="90"/>
      <c r="DM144" s="97">
        <f t="shared" si="895"/>
        <v>0</v>
      </c>
      <c r="DN144" s="99">
        <f t="shared" si="896"/>
        <v>53</v>
      </c>
      <c r="DO144" s="97">
        <f t="shared" si="896"/>
        <v>3092507.6</v>
      </c>
    </row>
    <row r="145" spans="1:119" ht="31.5" customHeight="1" x14ac:dyDescent="0.25">
      <c r="A145" s="100"/>
      <c r="B145" s="101">
        <v>116</v>
      </c>
      <c r="C145" s="82" t="s">
        <v>272</v>
      </c>
      <c r="D145" s="83">
        <v>22900</v>
      </c>
      <c r="E145" s="106">
        <v>1.71</v>
      </c>
      <c r="F145" s="106"/>
      <c r="G145" s="85">
        <v>1</v>
      </c>
      <c r="H145" s="86"/>
      <c r="I145" s="86"/>
      <c r="J145" s="83">
        <v>1.4</v>
      </c>
      <c r="K145" s="83">
        <v>1.68</v>
      </c>
      <c r="L145" s="83">
        <v>2.23</v>
      </c>
      <c r="M145" s="87">
        <v>2.57</v>
      </c>
      <c r="N145" s="90">
        <v>164</v>
      </c>
      <c r="O145" s="89">
        <f t="shared" ref="O145:O206" si="897">(N145*$D145*$E145*$G145*$J145*$O$10)</f>
        <v>9889997.0399999991</v>
      </c>
      <c r="P145" s="90"/>
      <c r="Q145" s="90">
        <f>(P145*$D145*$E145*$G145*$J145*$Q$10)</f>
        <v>0</v>
      </c>
      <c r="R145" s="90">
        <v>50</v>
      </c>
      <c r="S145" s="89">
        <f>(R145*$D145*$E145*$G145*$J145*$S$10)</f>
        <v>3015243.0000000005</v>
      </c>
      <c r="T145" s="90"/>
      <c r="U145" s="89">
        <f>(T145/12*7*$D145*$E145*$G145*$J145*$U$10)+(T145/12*5*$D145*$E145*$G145*$J145*$U$11)</f>
        <v>0</v>
      </c>
      <c r="V145" s="90">
        <v>0</v>
      </c>
      <c r="W145" s="89">
        <f>(V145*$D145*$E145*$G145*$J145*$W$10)</f>
        <v>0</v>
      </c>
      <c r="X145" s="90">
        <v>0</v>
      </c>
      <c r="Y145" s="89">
        <f>(X145*$D145*$E145*$G145*$J145*$Y$10)</f>
        <v>0</v>
      </c>
      <c r="Z145" s="90"/>
      <c r="AA145" s="89">
        <f>(Z145*$D145*$E145*$G145*$J145*$AA$10)</f>
        <v>0</v>
      </c>
      <c r="AB145" s="90">
        <v>0</v>
      </c>
      <c r="AC145" s="89">
        <f>(AB145*$D145*$E145*$G145*$J145*$AC$10)</f>
        <v>0</v>
      </c>
      <c r="AD145" s="90">
        <v>7</v>
      </c>
      <c r="AE145" s="89">
        <f>(AD145*$D145*$E145*$G145*$J145*$AE$10)</f>
        <v>422134.01999999996</v>
      </c>
      <c r="AF145" s="90">
        <v>0</v>
      </c>
      <c r="AG145" s="89">
        <f>(AF145*$D145*$E145*$G145*$J145*$AG$10)</f>
        <v>0</v>
      </c>
      <c r="AH145" s="92"/>
      <c r="AI145" s="89">
        <f>(AH145*$D145*$E145*$G145*$J145*$AI$10)</f>
        <v>0</v>
      </c>
      <c r="AJ145" s="90"/>
      <c r="AK145" s="89">
        <f>(AJ145*$D145*$E145*$G145*$J145*$AK$10)</f>
        <v>0</v>
      </c>
      <c r="AL145" s="104">
        <v>0</v>
      </c>
      <c r="AM145" s="89">
        <f>(AL145*$D145*$E145*$G145*$K145*$AM$10)</f>
        <v>0</v>
      </c>
      <c r="AN145" s="90"/>
      <c r="AO145" s="95">
        <f>(AN145*$D145*$E145*$G145*$K145*$AO$10)</f>
        <v>0</v>
      </c>
      <c r="AP145" s="90"/>
      <c r="AQ145" s="89">
        <f>(AP145*$D145*$E145*$G145*$J145*$AQ$10)</f>
        <v>0</v>
      </c>
      <c r="AR145" s="90">
        <f>4-2</f>
        <v>2</v>
      </c>
      <c r="AS145" s="90">
        <f>(AR145*$D145*$E145*$G145*$J145*$AS$10)</f>
        <v>98680.68</v>
      </c>
      <c r="AT145" s="90"/>
      <c r="AU145" s="90">
        <f>(AT145*$D145*$E145*$G145*$J145*$AU$10)</f>
        <v>0</v>
      </c>
      <c r="AV145" s="90">
        <v>0</v>
      </c>
      <c r="AW145" s="89">
        <f>(AV145*$D145*$E145*$G145*$J145*$AW$10)</f>
        <v>0</v>
      </c>
      <c r="AX145" s="90">
        <v>0</v>
      </c>
      <c r="AY145" s="89">
        <f>(AX145*$D145*$E145*$G145*$J145*$AY$10)</f>
        <v>0</v>
      </c>
      <c r="AZ145" s="90">
        <v>0</v>
      </c>
      <c r="BA145" s="89">
        <f>(AZ145*$D145*$E145*$G145*$J145*$BA$10)</f>
        <v>0</v>
      </c>
      <c r="BB145" s="90"/>
      <c r="BC145" s="89">
        <f>(BB145*$D145*$E145*$G145*$J145*$BC$10)</f>
        <v>0</v>
      </c>
      <c r="BD145" s="90"/>
      <c r="BE145" s="89">
        <f>(BD145*$D145*$E145*$G145*$J145*$BE$10)</f>
        <v>0</v>
      </c>
      <c r="BF145" s="90">
        <v>4</v>
      </c>
      <c r="BG145" s="89">
        <f>(BF145*$D145*$E145*$G145*$K145*$BG$10)</f>
        <v>263148.48</v>
      </c>
      <c r="BH145" s="90">
        <v>0</v>
      </c>
      <c r="BI145" s="89">
        <f>(BH145*$D145*$E145*$G145*$K145*$BI$10)</f>
        <v>0</v>
      </c>
      <c r="BJ145" s="90">
        <v>9</v>
      </c>
      <c r="BK145" s="89">
        <f>(BJ145*$D145*$E145*$G145*$K145*$BK$10)</f>
        <v>680896.69199999992</v>
      </c>
      <c r="BL145" s="90">
        <v>0</v>
      </c>
      <c r="BM145" s="89">
        <f>(BL145*$D145*$E145*$G145*$K145*$BM$10)</f>
        <v>0</v>
      </c>
      <c r="BN145" s="90">
        <v>3</v>
      </c>
      <c r="BO145" s="89">
        <f>(BN145*$D145*$E145*$G145*$K145*$BO$10)</f>
        <v>217097.49600000001</v>
      </c>
      <c r="BP145" s="90">
        <v>1</v>
      </c>
      <c r="BQ145" s="89">
        <f>(BP145*$D145*$E145*$G145*$K145*$BQ$10)</f>
        <v>65787.12</v>
      </c>
      <c r="BR145" s="90"/>
      <c r="BS145" s="89">
        <f>(BR145*$D145*$E145*$G145*$K145*$BS$10)</f>
        <v>0</v>
      </c>
      <c r="BT145" s="90"/>
      <c r="BU145" s="89">
        <f>(BT145*$D145*$E145*$G145*$K145*$BU$10)</f>
        <v>0</v>
      </c>
      <c r="BV145" s="90">
        <v>3</v>
      </c>
      <c r="BW145" s="89">
        <f>(BV145*$D145*$E145*$G145*$K145*$BW$10)</f>
        <v>246701.69999999998</v>
      </c>
      <c r="BX145" s="90"/>
      <c r="BY145" s="89">
        <f>(BX145*$D145*$E145*$G145*$K145*$BY$10)</f>
        <v>0</v>
      </c>
      <c r="BZ145" s="90">
        <v>1</v>
      </c>
      <c r="CA145" s="97">
        <f>(BZ145*$D145*$E145*$G145*$K145*$CA$10)</f>
        <v>65787.12</v>
      </c>
      <c r="CB145" s="90">
        <v>0</v>
      </c>
      <c r="CC145" s="89">
        <f>(CB145*$D145*$E145*$G145*$J145*$CC$10)</f>
        <v>0</v>
      </c>
      <c r="CD145" s="90">
        <v>0</v>
      </c>
      <c r="CE145" s="89">
        <f>(CD145*$D145*$E145*$G145*$J145*$CE$10)</f>
        <v>0</v>
      </c>
      <c r="CF145" s="90">
        <v>0</v>
      </c>
      <c r="CG145" s="89">
        <f>(CF145*$D145*$E145*$G145*$J145*$CG$10)</f>
        <v>0</v>
      </c>
      <c r="CH145" s="90"/>
      <c r="CI145" s="90">
        <f>(CH145*$D145*$E145*$G145*$J145*$CI$10)</f>
        <v>0</v>
      </c>
      <c r="CJ145" s="90"/>
      <c r="CK145" s="89">
        <f>(CJ145*$D145*$E145*$G145*$K145*$CK$10)</f>
        <v>0</v>
      </c>
      <c r="CL145" s="90"/>
      <c r="CM145" s="89">
        <f>(CL145*$D145*$E145*$G145*$J145*$CM$10)</f>
        <v>0</v>
      </c>
      <c r="CN145" s="90"/>
      <c r="CO145" s="89">
        <f>(CN145*$D145*$E145*$G145*$J145*$CO$10)</f>
        <v>0</v>
      </c>
      <c r="CP145" s="90"/>
      <c r="CQ145" s="89">
        <f>(CP145*$D145*$E145*$G145*$J145*$CQ$10)</f>
        <v>0</v>
      </c>
      <c r="CR145" s="90"/>
      <c r="CS145" s="89">
        <f>(CR145*$D145*$E145*$G145*$J145*$CS$10)</f>
        <v>0</v>
      </c>
      <c r="CT145" s="90"/>
      <c r="CU145" s="89">
        <f>(CT145*$D145*$E145*$G145*$J145*$CU$10)</f>
        <v>0</v>
      </c>
      <c r="CV145" s="90">
        <v>25</v>
      </c>
      <c r="CW145" s="89">
        <f>(CV145*$D145*$E145*$G145*$K145*$CW$10)</f>
        <v>1644678</v>
      </c>
      <c r="CX145" s="104">
        <v>0</v>
      </c>
      <c r="CY145" s="89">
        <f>(CX145*$D145*$E145*$G145*$K145*$CY$10)</f>
        <v>0</v>
      </c>
      <c r="CZ145" s="90"/>
      <c r="DA145" s="89">
        <f>(CZ145*$D145*$E145*$G145*$J145*$DA$10)</f>
        <v>0</v>
      </c>
      <c r="DB145" s="90">
        <v>0</v>
      </c>
      <c r="DC145" s="95">
        <f>(DB145*$D145*$E145*$G145*$K145*$DC$10)</f>
        <v>0</v>
      </c>
      <c r="DD145" s="90"/>
      <c r="DE145" s="89">
        <f>(DD145*$D145*$E145*$G145*$K145*$DE$10)</f>
        <v>0</v>
      </c>
      <c r="DF145" s="105"/>
      <c r="DG145" s="89">
        <f>(DF145*$D145*$E145*$G145*$K145*$DG$10)</f>
        <v>0</v>
      </c>
      <c r="DH145" s="90"/>
      <c r="DI145" s="89">
        <f>(DH145*$D145*$E145*$G145*$K145*$DI$10)</f>
        <v>0</v>
      </c>
      <c r="DJ145" s="90"/>
      <c r="DK145" s="89">
        <f>(DJ145*$D145*$E145*$G145*$L145*$DK$10)</f>
        <v>0</v>
      </c>
      <c r="DL145" s="90">
        <v>3</v>
      </c>
      <c r="DM145" s="97">
        <f>(DL145*$D145*$E145*$G145*$M145*$DM$10)</f>
        <v>362299.06799999991</v>
      </c>
      <c r="DN145" s="99">
        <f t="shared" si="896"/>
        <v>272</v>
      </c>
      <c r="DO145" s="97">
        <f t="shared" si="896"/>
        <v>16972450.415999994</v>
      </c>
    </row>
    <row r="146" spans="1:119" ht="15.75" customHeight="1" x14ac:dyDescent="0.25">
      <c r="A146" s="100">
        <v>19</v>
      </c>
      <c r="B146" s="178"/>
      <c r="C146" s="178" t="s">
        <v>273</v>
      </c>
      <c r="D146" s="83">
        <v>22900</v>
      </c>
      <c r="E146" s="180">
        <v>2.2400000000000002</v>
      </c>
      <c r="F146" s="180"/>
      <c r="G146" s="85">
        <v>1</v>
      </c>
      <c r="H146" s="86"/>
      <c r="I146" s="86"/>
      <c r="J146" s="83">
        <v>1.4</v>
      </c>
      <c r="K146" s="83">
        <v>1.68</v>
      </c>
      <c r="L146" s="83">
        <v>2.23</v>
      </c>
      <c r="M146" s="87">
        <v>2.57</v>
      </c>
      <c r="N146" s="110">
        <f>SUM(N147:N192)</f>
        <v>784</v>
      </c>
      <c r="O146" s="110">
        <f t="shared" ref="O146:BZ146" si="898">SUM(O147:O192)</f>
        <v>98966975.799999997</v>
      </c>
      <c r="P146" s="110">
        <f t="shared" si="898"/>
        <v>117</v>
      </c>
      <c r="Q146" s="110">
        <f t="shared" si="898"/>
        <v>4788064.82</v>
      </c>
      <c r="R146" s="110">
        <f t="shared" si="898"/>
        <v>45</v>
      </c>
      <c r="S146" s="110">
        <f t="shared" si="898"/>
        <v>2473557.2400000002</v>
      </c>
      <c r="T146" s="110">
        <f t="shared" si="898"/>
        <v>0</v>
      </c>
      <c r="U146" s="110">
        <f t="shared" si="898"/>
        <v>0</v>
      </c>
      <c r="V146" s="110">
        <f t="shared" si="898"/>
        <v>5637</v>
      </c>
      <c r="W146" s="110">
        <f t="shared" si="898"/>
        <v>451337441.93999994</v>
      </c>
      <c r="X146" s="110">
        <f t="shared" si="898"/>
        <v>0</v>
      </c>
      <c r="Y146" s="110">
        <f t="shared" si="898"/>
        <v>0</v>
      </c>
      <c r="Z146" s="110">
        <f t="shared" si="898"/>
        <v>0</v>
      </c>
      <c r="AA146" s="110">
        <f t="shared" si="898"/>
        <v>0</v>
      </c>
      <c r="AB146" s="110">
        <f t="shared" si="898"/>
        <v>0</v>
      </c>
      <c r="AC146" s="110">
        <f t="shared" si="898"/>
        <v>0</v>
      </c>
      <c r="AD146" s="110">
        <f t="shared" si="898"/>
        <v>13</v>
      </c>
      <c r="AE146" s="110">
        <f t="shared" si="898"/>
        <v>1118990.1800000002</v>
      </c>
      <c r="AF146" s="110">
        <f t="shared" si="898"/>
        <v>0</v>
      </c>
      <c r="AG146" s="110">
        <f t="shared" si="898"/>
        <v>0</v>
      </c>
      <c r="AH146" s="110">
        <f t="shared" si="898"/>
        <v>46</v>
      </c>
      <c r="AI146" s="110">
        <f t="shared" si="898"/>
        <v>2173090.9200000004</v>
      </c>
      <c r="AJ146" s="110">
        <f t="shared" si="898"/>
        <v>265</v>
      </c>
      <c r="AK146" s="110">
        <f t="shared" si="898"/>
        <v>13434582.699999999</v>
      </c>
      <c r="AL146" s="110">
        <f t="shared" si="898"/>
        <v>2131</v>
      </c>
      <c r="AM146" s="110">
        <f t="shared" si="898"/>
        <v>160833273.27599999</v>
      </c>
      <c r="AN146" s="110">
        <f t="shared" si="898"/>
        <v>0</v>
      </c>
      <c r="AO146" s="110">
        <f t="shared" si="898"/>
        <v>0</v>
      </c>
      <c r="AP146" s="110">
        <v>0</v>
      </c>
      <c r="AQ146" s="110">
        <f t="shared" si="898"/>
        <v>0</v>
      </c>
      <c r="AR146" s="110">
        <f t="shared" si="898"/>
        <v>6</v>
      </c>
      <c r="AS146" s="110">
        <f t="shared" si="898"/>
        <v>246413.16</v>
      </c>
      <c r="AT146" s="110">
        <f t="shared" si="898"/>
        <v>321</v>
      </c>
      <c r="AU146" s="110">
        <f t="shared" si="898"/>
        <v>12312402.549999997</v>
      </c>
      <c r="AV146" s="110">
        <f t="shared" si="898"/>
        <v>0</v>
      </c>
      <c r="AW146" s="110">
        <f t="shared" si="898"/>
        <v>0</v>
      </c>
      <c r="AX146" s="110">
        <f t="shared" si="898"/>
        <v>0</v>
      </c>
      <c r="AY146" s="110">
        <f t="shared" si="898"/>
        <v>0</v>
      </c>
      <c r="AZ146" s="110">
        <f t="shared" si="898"/>
        <v>0</v>
      </c>
      <c r="BA146" s="110">
        <f t="shared" si="898"/>
        <v>0</v>
      </c>
      <c r="BB146" s="110">
        <f t="shared" si="898"/>
        <v>10</v>
      </c>
      <c r="BC146" s="110">
        <f t="shared" si="898"/>
        <v>322331.24</v>
      </c>
      <c r="BD146" s="110">
        <f t="shared" si="898"/>
        <v>27</v>
      </c>
      <c r="BE146" s="110">
        <f t="shared" si="898"/>
        <v>682397.10000000009</v>
      </c>
      <c r="BF146" s="110">
        <f t="shared" si="898"/>
        <v>85</v>
      </c>
      <c r="BG146" s="110">
        <f t="shared" si="898"/>
        <v>5623836.96</v>
      </c>
      <c r="BH146" s="110">
        <f t="shared" si="898"/>
        <v>237</v>
      </c>
      <c r="BI146" s="110">
        <f t="shared" si="898"/>
        <v>7962549.8399999999</v>
      </c>
      <c r="BJ146" s="110">
        <f t="shared" si="898"/>
        <v>0</v>
      </c>
      <c r="BK146" s="110">
        <f t="shared" si="898"/>
        <v>0</v>
      </c>
      <c r="BL146" s="110">
        <f t="shared" si="898"/>
        <v>73</v>
      </c>
      <c r="BM146" s="110">
        <f t="shared" si="898"/>
        <v>1263805.2</v>
      </c>
      <c r="BN146" s="110">
        <f t="shared" si="898"/>
        <v>56</v>
      </c>
      <c r="BO146" s="110">
        <f t="shared" si="898"/>
        <v>1876010.1359999999</v>
      </c>
      <c r="BP146" s="110">
        <f t="shared" si="898"/>
        <v>7</v>
      </c>
      <c r="BQ146" s="110">
        <f t="shared" si="898"/>
        <v>353557.68</v>
      </c>
      <c r="BR146" s="110">
        <f t="shared" si="898"/>
        <v>16</v>
      </c>
      <c r="BS146" s="110">
        <f t="shared" si="898"/>
        <v>384720</v>
      </c>
      <c r="BT146" s="110">
        <f t="shared" si="898"/>
        <v>12</v>
      </c>
      <c r="BU146" s="110">
        <f t="shared" si="898"/>
        <v>207748.80000000002</v>
      </c>
      <c r="BV146" s="110">
        <f t="shared" si="898"/>
        <v>61</v>
      </c>
      <c r="BW146" s="110">
        <f t="shared" si="898"/>
        <v>1913020.2000000002</v>
      </c>
      <c r="BX146" s="110">
        <f t="shared" si="898"/>
        <v>33</v>
      </c>
      <c r="BY146" s="110">
        <f t="shared" si="898"/>
        <v>1448086.08</v>
      </c>
      <c r="BZ146" s="110">
        <f t="shared" si="898"/>
        <v>37</v>
      </c>
      <c r="CA146" s="110">
        <f t="shared" ref="CA146:DO146" si="899">SUM(CA147:CA192)</f>
        <v>861772.80000000005</v>
      </c>
      <c r="CB146" s="110">
        <f t="shared" si="899"/>
        <v>0</v>
      </c>
      <c r="CC146" s="110">
        <f t="shared" si="899"/>
        <v>0</v>
      </c>
      <c r="CD146" s="110">
        <f t="shared" si="899"/>
        <v>0</v>
      </c>
      <c r="CE146" s="110">
        <f t="shared" si="899"/>
        <v>0</v>
      </c>
      <c r="CF146" s="110">
        <f t="shared" si="899"/>
        <v>0</v>
      </c>
      <c r="CG146" s="110">
        <f t="shared" si="899"/>
        <v>0</v>
      </c>
      <c r="CH146" s="110">
        <f t="shared" si="899"/>
        <v>0</v>
      </c>
      <c r="CI146" s="110">
        <f t="shared" si="899"/>
        <v>0</v>
      </c>
      <c r="CJ146" s="110">
        <f t="shared" si="899"/>
        <v>0</v>
      </c>
      <c r="CK146" s="110">
        <f t="shared" si="899"/>
        <v>0</v>
      </c>
      <c r="CL146" s="110">
        <f t="shared" si="899"/>
        <v>0</v>
      </c>
      <c r="CM146" s="110">
        <f t="shared" si="899"/>
        <v>0</v>
      </c>
      <c r="CN146" s="110">
        <f t="shared" si="899"/>
        <v>2</v>
      </c>
      <c r="CO146" s="110">
        <f t="shared" si="899"/>
        <v>22441.999999999996</v>
      </c>
      <c r="CP146" s="110">
        <f t="shared" si="899"/>
        <v>0</v>
      </c>
      <c r="CQ146" s="110">
        <f t="shared" si="899"/>
        <v>0</v>
      </c>
      <c r="CR146" s="110">
        <f t="shared" si="899"/>
        <v>5</v>
      </c>
      <c r="CS146" s="110">
        <f t="shared" si="899"/>
        <v>90569.499999999985</v>
      </c>
      <c r="CT146" s="110">
        <f t="shared" si="899"/>
        <v>56</v>
      </c>
      <c r="CU146" s="110">
        <f t="shared" si="899"/>
        <v>2000861.3939999999</v>
      </c>
      <c r="CV146" s="110">
        <f t="shared" si="899"/>
        <v>23</v>
      </c>
      <c r="CW146" s="110">
        <f t="shared" si="899"/>
        <v>442428</v>
      </c>
      <c r="CX146" s="110">
        <f t="shared" si="899"/>
        <v>50</v>
      </c>
      <c r="CY146" s="110">
        <f t="shared" si="899"/>
        <v>2330249.04</v>
      </c>
      <c r="CZ146" s="110">
        <f t="shared" si="899"/>
        <v>0</v>
      </c>
      <c r="DA146" s="110">
        <f t="shared" si="899"/>
        <v>0</v>
      </c>
      <c r="DB146" s="110">
        <f t="shared" si="899"/>
        <v>0</v>
      </c>
      <c r="DC146" s="113">
        <f t="shared" si="899"/>
        <v>0</v>
      </c>
      <c r="DD146" s="110">
        <f t="shared" si="899"/>
        <v>0</v>
      </c>
      <c r="DE146" s="110">
        <f t="shared" si="899"/>
        <v>0</v>
      </c>
      <c r="DF146" s="114">
        <f t="shared" si="899"/>
        <v>0</v>
      </c>
      <c r="DG146" s="110">
        <f t="shared" si="899"/>
        <v>0</v>
      </c>
      <c r="DH146" s="110">
        <f t="shared" si="899"/>
        <v>5</v>
      </c>
      <c r="DI146" s="110">
        <f t="shared" si="899"/>
        <v>108683.4</v>
      </c>
      <c r="DJ146" s="110">
        <v>0</v>
      </c>
      <c r="DK146" s="110">
        <f t="shared" si="899"/>
        <v>0</v>
      </c>
      <c r="DL146" s="110">
        <f t="shared" si="899"/>
        <v>0</v>
      </c>
      <c r="DM146" s="110">
        <f t="shared" si="899"/>
        <v>0</v>
      </c>
      <c r="DN146" s="110">
        <f t="shared" si="899"/>
        <v>10160</v>
      </c>
      <c r="DO146" s="110">
        <f t="shared" si="899"/>
        <v>775579861.95599997</v>
      </c>
    </row>
    <row r="147" spans="1:119" ht="51" customHeight="1" x14ac:dyDescent="0.25">
      <c r="A147" s="100"/>
      <c r="B147" s="101">
        <v>117</v>
      </c>
      <c r="C147" s="82" t="s">
        <v>274</v>
      </c>
      <c r="D147" s="83">
        <v>22900</v>
      </c>
      <c r="E147" s="83">
        <v>1.98</v>
      </c>
      <c r="F147" s="83"/>
      <c r="G147" s="85">
        <v>1</v>
      </c>
      <c r="H147" s="86"/>
      <c r="I147" s="86"/>
      <c r="J147" s="83">
        <v>1.4</v>
      </c>
      <c r="K147" s="83">
        <v>1.68</v>
      </c>
      <c r="L147" s="83">
        <v>2.23</v>
      </c>
      <c r="M147" s="87">
        <v>2.57</v>
      </c>
      <c r="N147" s="90">
        <v>2</v>
      </c>
      <c r="O147" s="89">
        <f>(N147*$D147*$E147*$G147*$J147*$O$10)</f>
        <v>139653.36000000002</v>
      </c>
      <c r="P147" s="90">
        <v>0</v>
      </c>
      <c r="Q147" s="90">
        <f t="shared" ref="Q147:Q192" si="900">(P147*$D147*$E147*$G147*$J147*$Q$10)</f>
        <v>0</v>
      </c>
      <c r="R147" s="90"/>
      <c r="S147" s="89">
        <f t="shared" ref="S147:S192" si="901">(R147*$D147*$E147*$G147*$J147*$S$10)</f>
        <v>0</v>
      </c>
      <c r="T147" s="90"/>
      <c r="U147" s="89">
        <f t="shared" ref="U147:U192" si="902">(T147/12*7*$D147*$E147*$G147*$J147*$U$10)+(T147/12*5*$D147*$E147*$G147*$J147*$U$11)</f>
        <v>0</v>
      </c>
      <c r="V147" s="90">
        <v>36</v>
      </c>
      <c r="W147" s="89">
        <f t="shared" ref="W147:W192" si="903">(V147*$D147*$E147*$G147*$J147*$W$10)</f>
        <v>2513760.48</v>
      </c>
      <c r="X147" s="90"/>
      <c r="Y147" s="89">
        <f t="shared" ref="Y147:Y192" si="904">(X147*$D147*$E147*$G147*$J147*$Y$10)</f>
        <v>0</v>
      </c>
      <c r="Z147" s="90"/>
      <c r="AA147" s="89">
        <f t="shared" ref="AA147:AA192" si="905">(Z147*$D147*$E147*$G147*$J147*$AA$10)</f>
        <v>0</v>
      </c>
      <c r="AB147" s="90"/>
      <c r="AC147" s="89">
        <f t="shared" ref="AC147:AC192" si="906">(AB147*$D147*$E147*$G147*$J147*$AC$10)</f>
        <v>0</v>
      </c>
      <c r="AD147" s="90"/>
      <c r="AE147" s="89">
        <f t="shared" ref="AE147:AE192" si="907">(AD147*$D147*$E147*$G147*$J147*$AE$10)</f>
        <v>0</v>
      </c>
      <c r="AF147" s="90"/>
      <c r="AG147" s="89">
        <f t="shared" ref="AG147:AG192" si="908">(AF147*$D147*$E147*$G147*$J147*$AG$10)</f>
        <v>0</v>
      </c>
      <c r="AH147" s="150"/>
      <c r="AI147" s="89">
        <f t="shared" ref="AI147:AI192" si="909">(AH147*$D147*$E147*$G147*$J147*$AI$10)</f>
        <v>0</v>
      </c>
      <c r="AJ147" s="90"/>
      <c r="AK147" s="89">
        <f t="shared" ref="AK147:AK192" si="910">(AJ147*$D147*$E147*$G147*$J147*$AK$10)</f>
        <v>0</v>
      </c>
      <c r="AL147" s="104">
        <v>8</v>
      </c>
      <c r="AM147" s="89">
        <f t="shared" ref="AM147:AM192" si="911">(AL147*$D147*$E147*$G147*$K147*$AM$10)</f>
        <v>670336.12800000003</v>
      </c>
      <c r="AN147" s="90"/>
      <c r="AO147" s="95">
        <f t="shared" ref="AO147:AO192" si="912">(AN147*$D147*$E147*$G147*$K147*$AO$10)</f>
        <v>0</v>
      </c>
      <c r="AP147" s="90"/>
      <c r="AQ147" s="89">
        <f t="shared" ref="AQ147:AQ192" si="913">(AP147*$D147*$E147*$G147*$J147*$AQ$10)</f>
        <v>0</v>
      </c>
      <c r="AR147" s="90"/>
      <c r="AS147" s="90">
        <f t="shared" ref="AS147:AS192" si="914">(AR147*$D147*$E147*$G147*$J147*$AS$10)</f>
        <v>0</v>
      </c>
      <c r="AT147" s="90"/>
      <c r="AU147" s="90">
        <f t="shared" ref="AU147:AU192" si="915">(AT147*$D147*$E147*$G147*$J147*$AU$10)</f>
        <v>0</v>
      </c>
      <c r="AV147" s="90"/>
      <c r="AW147" s="89">
        <f t="shared" ref="AW147:AW192" si="916">(AV147*$D147*$E147*$G147*$J147*$AW$10)</f>
        <v>0</v>
      </c>
      <c r="AX147" s="90"/>
      <c r="AY147" s="89">
        <f t="shared" ref="AY147:AY192" si="917">(AX147*$D147*$E147*$G147*$J147*$AY$10)</f>
        <v>0</v>
      </c>
      <c r="AZ147" s="90"/>
      <c r="BA147" s="89">
        <f t="shared" ref="BA147:BA192" si="918">(AZ147*$D147*$E147*$G147*$J147*$BA$10)</f>
        <v>0</v>
      </c>
      <c r="BB147" s="90"/>
      <c r="BC147" s="89">
        <f t="shared" ref="BC147:BC192" si="919">(BB147*$D147*$E147*$G147*$J147*$BC$10)</f>
        <v>0</v>
      </c>
      <c r="BD147" s="90"/>
      <c r="BE147" s="89">
        <f t="shared" ref="BE147:BE192" si="920">(BD147*$D147*$E147*$G147*$J147*$BE$10)</f>
        <v>0</v>
      </c>
      <c r="BF147" s="90"/>
      <c r="BG147" s="89">
        <f t="shared" ref="BG147:BG192" si="921">(BF147*$D147*$E147*$G147*$K147*$BG$10)</f>
        <v>0</v>
      </c>
      <c r="BH147" s="90"/>
      <c r="BI147" s="89">
        <f t="shared" ref="BI147:BI192" si="922">(BH147*$D147*$E147*$G147*$K147*$BI$10)</f>
        <v>0</v>
      </c>
      <c r="BJ147" s="90"/>
      <c r="BK147" s="89">
        <f t="shared" ref="BK147:BK192" si="923">(BJ147*$D147*$E147*$G147*$K147*$BK$10)</f>
        <v>0</v>
      </c>
      <c r="BL147" s="90"/>
      <c r="BM147" s="89">
        <f t="shared" ref="BM147:BM192" si="924">(BL147*$D147*$E147*$G147*$K147*$BM$10)</f>
        <v>0</v>
      </c>
      <c r="BN147" s="90"/>
      <c r="BO147" s="89">
        <f t="shared" ref="BO147:BO192" si="925">(BN147*$D147*$E147*$G147*$K147*$BO$10)</f>
        <v>0</v>
      </c>
      <c r="BP147" s="90"/>
      <c r="BQ147" s="89">
        <f t="shared" ref="BQ147:BQ192" si="926">(BP147*$D147*$E147*$G147*$K147*$BQ$10)</f>
        <v>0</v>
      </c>
      <c r="BR147" s="90"/>
      <c r="BS147" s="89">
        <f t="shared" ref="BS147:BS192" si="927">(BR147*$D147*$E147*$G147*$K147*$BS$10)</f>
        <v>0</v>
      </c>
      <c r="BT147" s="90"/>
      <c r="BU147" s="89">
        <f t="shared" ref="BU147:BU192" si="928">(BT147*$D147*$E147*$G147*$K147*$BU$10)</f>
        <v>0</v>
      </c>
      <c r="BV147" s="90">
        <v>1</v>
      </c>
      <c r="BW147" s="89">
        <f t="shared" ref="BW147:BW192" si="929">(BV147*$D147*$E147*$G147*$K147*$BW$10)</f>
        <v>95218.2</v>
      </c>
      <c r="BX147" s="90"/>
      <c r="BY147" s="89">
        <f t="shared" ref="BY147:BY192" si="930">(BX147*$D147*$E147*$G147*$K147*$BY$10)</f>
        <v>0</v>
      </c>
      <c r="BZ147" s="90"/>
      <c r="CA147" s="97">
        <f t="shared" ref="CA147:CA192" si="931">(BZ147*$D147*$E147*$G147*$K147*$CA$10)</f>
        <v>0</v>
      </c>
      <c r="CB147" s="90"/>
      <c r="CC147" s="89">
        <f t="shared" ref="CC147:CC192" si="932">(CB147*$D147*$E147*$G147*$J147*$CC$10)</f>
        <v>0</v>
      </c>
      <c r="CD147" s="90"/>
      <c r="CE147" s="89">
        <f t="shared" ref="CE147:CE192" si="933">(CD147*$D147*$E147*$G147*$J147*$CE$10)</f>
        <v>0</v>
      </c>
      <c r="CF147" s="90"/>
      <c r="CG147" s="89">
        <f t="shared" ref="CG147:CG192" si="934">(CF147*$D147*$E147*$G147*$J147*$CG$10)</f>
        <v>0</v>
      </c>
      <c r="CH147" s="90"/>
      <c r="CI147" s="90">
        <f t="shared" ref="CI147:CI192" si="935">(CH147*$D147*$E147*$G147*$J147*$CI$10)</f>
        <v>0</v>
      </c>
      <c r="CJ147" s="90"/>
      <c r="CK147" s="89">
        <f t="shared" ref="CK147:CK192" si="936">(CJ147*$D147*$E147*$G147*$K147*$CK$10)</f>
        <v>0</v>
      </c>
      <c r="CL147" s="90"/>
      <c r="CM147" s="89">
        <f t="shared" ref="CM147:CM192" si="937">(CL147*$D147*$E147*$G147*$J147*$CM$10)</f>
        <v>0</v>
      </c>
      <c r="CN147" s="90"/>
      <c r="CO147" s="89">
        <f t="shared" ref="CO147:CO192" si="938">(CN147*$D147*$E147*$G147*$J147*$CO$10)</f>
        <v>0</v>
      </c>
      <c r="CP147" s="90"/>
      <c r="CQ147" s="89">
        <f t="shared" ref="CQ147:CQ192" si="939">(CP147*$D147*$E147*$G147*$J147*$CQ$10)</f>
        <v>0</v>
      </c>
      <c r="CR147" s="90"/>
      <c r="CS147" s="89">
        <f t="shared" ref="CS147:CS192" si="940">(CR147*$D147*$E147*$G147*$J147*$CS$10)</f>
        <v>0</v>
      </c>
      <c r="CT147" s="90">
        <v>1</v>
      </c>
      <c r="CU147" s="89">
        <f t="shared" ref="CU147:CU192" si="941">(CT147*$D147*$E147*$G147*$J147*$CU$10)</f>
        <v>71731.043999999994</v>
      </c>
      <c r="CV147" s="90"/>
      <c r="CW147" s="89">
        <f t="shared" ref="CW147:CW192" si="942">(CV147*$D147*$E147*$G147*$K147*$CW$10)</f>
        <v>0</v>
      </c>
      <c r="CX147" s="104"/>
      <c r="CY147" s="89">
        <f t="shared" ref="CY147:CY192" si="943">(CX147*$D147*$E147*$G147*$K147*$CY$10)</f>
        <v>0</v>
      </c>
      <c r="CZ147" s="90"/>
      <c r="DA147" s="89">
        <f t="shared" ref="DA147:DA192" si="944">(CZ147*$D147*$E147*$G147*$J147*$DA$10)</f>
        <v>0</v>
      </c>
      <c r="DB147" s="90"/>
      <c r="DC147" s="95">
        <f t="shared" ref="DC147:DC192" si="945">(DB147*$D147*$E147*$G147*$K147*$DC$10)</f>
        <v>0</v>
      </c>
      <c r="DD147" s="90"/>
      <c r="DE147" s="89">
        <f t="shared" ref="DE147:DE192" si="946">(DD147*$D147*$E147*$G147*$K147*$DE$10)</f>
        <v>0</v>
      </c>
      <c r="DF147" s="105"/>
      <c r="DG147" s="89">
        <f t="shared" ref="DG147:DG192" si="947">(DF147*$D147*$E147*$G147*$K147*$DG$10)</f>
        <v>0</v>
      </c>
      <c r="DH147" s="90"/>
      <c r="DI147" s="89">
        <f t="shared" ref="DI147:DI192" si="948">(DH147*$D147*$E147*$G147*$K147*$DI$10)</f>
        <v>0</v>
      </c>
      <c r="DJ147" s="90"/>
      <c r="DK147" s="89">
        <f t="shared" ref="DK147:DK192" si="949">(DJ147*$D147*$E147*$G147*$L147*$DK$10)</f>
        <v>0</v>
      </c>
      <c r="DL147" s="90"/>
      <c r="DM147" s="97">
        <f t="shared" ref="DM147:DM192" si="950">(DL147*$D147*$E147*$G147*$M147*$DM$10)</f>
        <v>0</v>
      </c>
      <c r="DN147" s="99">
        <f t="shared" ref="DN147:DO192" si="951">SUM(N147,P147,R147,T147,V147,X147,Z147,AB147,AD147,AF147,AH147,AJ147,AL147,AP147,AR147,CF147,AT147,AV147,AX147,AZ147,BB147,CJ147,BD147,BF147,BH147,BL147,AN147,BN147,BP147,BR147,BT147,BV147,BX147,BZ147,CB147,CD147,CH147,CL147,CN147,CP147,CR147,CT147,CV147,CX147,BJ147,CZ147,DB147,DD147,DF147,DH147,DJ147,DL147)</f>
        <v>48</v>
      </c>
      <c r="DO147" s="97">
        <f t="shared" si="951"/>
        <v>3490699.2120000003</v>
      </c>
    </row>
    <row r="148" spans="1:119" ht="48.75" customHeight="1" x14ac:dyDescent="0.25">
      <c r="A148" s="100"/>
      <c r="B148" s="101">
        <v>118</v>
      </c>
      <c r="C148" s="82" t="s">
        <v>275</v>
      </c>
      <c r="D148" s="83">
        <v>22900</v>
      </c>
      <c r="E148" s="83">
        <v>3.66</v>
      </c>
      <c r="F148" s="83"/>
      <c r="G148" s="85">
        <v>1</v>
      </c>
      <c r="H148" s="86"/>
      <c r="I148" s="86"/>
      <c r="J148" s="83">
        <v>1.4</v>
      </c>
      <c r="K148" s="83">
        <v>1.68</v>
      </c>
      <c r="L148" s="83">
        <v>2.23</v>
      </c>
      <c r="M148" s="87">
        <v>2.57</v>
      </c>
      <c r="N148" s="90">
        <v>2</v>
      </c>
      <c r="O148" s="89">
        <f t="shared" si="897"/>
        <v>258147.12</v>
      </c>
      <c r="P148" s="90">
        <v>0</v>
      </c>
      <c r="Q148" s="90">
        <f t="shared" si="900"/>
        <v>0</v>
      </c>
      <c r="R148" s="90"/>
      <c r="S148" s="89">
        <f t="shared" si="901"/>
        <v>0</v>
      </c>
      <c r="T148" s="90"/>
      <c r="U148" s="89">
        <f t="shared" si="902"/>
        <v>0</v>
      </c>
      <c r="V148" s="90">
        <v>205</v>
      </c>
      <c r="W148" s="89">
        <f t="shared" si="903"/>
        <v>26460079.800000001</v>
      </c>
      <c r="X148" s="90"/>
      <c r="Y148" s="89">
        <f t="shared" si="904"/>
        <v>0</v>
      </c>
      <c r="Z148" s="90"/>
      <c r="AA148" s="89">
        <f t="shared" si="905"/>
        <v>0</v>
      </c>
      <c r="AB148" s="90"/>
      <c r="AC148" s="89">
        <f t="shared" si="906"/>
        <v>0</v>
      </c>
      <c r="AD148" s="90"/>
      <c r="AE148" s="89">
        <f t="shared" si="907"/>
        <v>0</v>
      </c>
      <c r="AF148" s="90"/>
      <c r="AG148" s="89">
        <f t="shared" si="908"/>
        <v>0</v>
      </c>
      <c r="AH148" s="150"/>
      <c r="AI148" s="89">
        <f t="shared" si="909"/>
        <v>0</v>
      </c>
      <c r="AJ148" s="90">
        <v>11</v>
      </c>
      <c r="AK148" s="89">
        <f t="shared" si="910"/>
        <v>1419809.16</v>
      </c>
      <c r="AL148" s="104">
        <v>24</v>
      </c>
      <c r="AM148" s="89">
        <f t="shared" si="911"/>
        <v>3717318.5280000004</v>
      </c>
      <c r="AN148" s="90"/>
      <c r="AO148" s="95">
        <f t="shared" si="912"/>
        <v>0</v>
      </c>
      <c r="AP148" s="90"/>
      <c r="AQ148" s="89">
        <f t="shared" si="913"/>
        <v>0</v>
      </c>
      <c r="AR148" s="90"/>
      <c r="AS148" s="90">
        <f t="shared" si="914"/>
        <v>0</v>
      </c>
      <c r="AT148" s="90">
        <v>4</v>
      </c>
      <c r="AU148" s="90">
        <f t="shared" si="915"/>
        <v>539762.15999999992</v>
      </c>
      <c r="AV148" s="90"/>
      <c r="AW148" s="89">
        <f t="shared" si="916"/>
        <v>0</v>
      </c>
      <c r="AX148" s="90"/>
      <c r="AY148" s="89">
        <f t="shared" si="917"/>
        <v>0</v>
      </c>
      <c r="AZ148" s="90"/>
      <c r="BA148" s="89">
        <f t="shared" si="918"/>
        <v>0</v>
      </c>
      <c r="BB148" s="90"/>
      <c r="BC148" s="89">
        <f t="shared" si="919"/>
        <v>0</v>
      </c>
      <c r="BD148" s="90"/>
      <c r="BE148" s="89">
        <f t="shared" si="920"/>
        <v>0</v>
      </c>
      <c r="BF148" s="90"/>
      <c r="BG148" s="89">
        <f t="shared" si="921"/>
        <v>0</v>
      </c>
      <c r="BH148" s="90"/>
      <c r="BI148" s="89">
        <f t="shared" si="922"/>
        <v>0</v>
      </c>
      <c r="BJ148" s="90"/>
      <c r="BK148" s="89">
        <f t="shared" si="923"/>
        <v>0</v>
      </c>
      <c r="BL148" s="90"/>
      <c r="BM148" s="89">
        <f t="shared" si="924"/>
        <v>0</v>
      </c>
      <c r="BN148" s="90"/>
      <c r="BO148" s="89">
        <f t="shared" si="925"/>
        <v>0</v>
      </c>
      <c r="BP148" s="90"/>
      <c r="BQ148" s="89">
        <f t="shared" si="926"/>
        <v>0</v>
      </c>
      <c r="BR148" s="90"/>
      <c r="BS148" s="89">
        <f t="shared" si="927"/>
        <v>0</v>
      </c>
      <c r="BT148" s="90"/>
      <c r="BU148" s="89">
        <f t="shared" si="928"/>
        <v>0</v>
      </c>
      <c r="BV148" s="90"/>
      <c r="BW148" s="89">
        <f t="shared" si="929"/>
        <v>0</v>
      </c>
      <c r="BX148" s="90"/>
      <c r="BY148" s="89">
        <f t="shared" si="930"/>
        <v>0</v>
      </c>
      <c r="BZ148" s="90"/>
      <c r="CA148" s="97">
        <f t="shared" si="931"/>
        <v>0</v>
      </c>
      <c r="CB148" s="90"/>
      <c r="CC148" s="89">
        <f t="shared" si="932"/>
        <v>0</v>
      </c>
      <c r="CD148" s="90"/>
      <c r="CE148" s="89">
        <f t="shared" si="933"/>
        <v>0</v>
      </c>
      <c r="CF148" s="90"/>
      <c r="CG148" s="89">
        <f t="shared" si="934"/>
        <v>0</v>
      </c>
      <c r="CH148" s="90"/>
      <c r="CI148" s="90">
        <f t="shared" si="935"/>
        <v>0</v>
      </c>
      <c r="CJ148" s="90"/>
      <c r="CK148" s="89">
        <f t="shared" si="936"/>
        <v>0</v>
      </c>
      <c r="CL148" s="90"/>
      <c r="CM148" s="89">
        <f t="shared" si="937"/>
        <v>0</v>
      </c>
      <c r="CN148" s="90"/>
      <c r="CO148" s="89">
        <f t="shared" si="938"/>
        <v>0</v>
      </c>
      <c r="CP148" s="90"/>
      <c r="CQ148" s="89">
        <f t="shared" si="939"/>
        <v>0</v>
      </c>
      <c r="CR148" s="90"/>
      <c r="CS148" s="89">
        <f t="shared" si="940"/>
        <v>0</v>
      </c>
      <c r="CT148" s="90"/>
      <c r="CU148" s="89">
        <f t="shared" si="941"/>
        <v>0</v>
      </c>
      <c r="CV148" s="90"/>
      <c r="CW148" s="89">
        <f t="shared" si="942"/>
        <v>0</v>
      </c>
      <c r="CX148" s="104">
        <v>0</v>
      </c>
      <c r="CY148" s="89">
        <f t="shared" si="943"/>
        <v>0</v>
      </c>
      <c r="CZ148" s="90"/>
      <c r="DA148" s="89">
        <f t="shared" si="944"/>
        <v>0</v>
      </c>
      <c r="DB148" s="90"/>
      <c r="DC148" s="95">
        <f t="shared" si="945"/>
        <v>0</v>
      </c>
      <c r="DD148" s="90"/>
      <c r="DE148" s="89">
        <f t="shared" si="946"/>
        <v>0</v>
      </c>
      <c r="DF148" s="105"/>
      <c r="DG148" s="89">
        <f t="shared" si="947"/>
        <v>0</v>
      </c>
      <c r="DH148" s="90"/>
      <c r="DI148" s="89">
        <f t="shared" si="948"/>
        <v>0</v>
      </c>
      <c r="DJ148" s="90"/>
      <c r="DK148" s="89">
        <f t="shared" si="949"/>
        <v>0</v>
      </c>
      <c r="DL148" s="90"/>
      <c r="DM148" s="97">
        <f t="shared" si="950"/>
        <v>0</v>
      </c>
      <c r="DN148" s="99">
        <f t="shared" si="951"/>
        <v>246</v>
      </c>
      <c r="DO148" s="97">
        <f t="shared" si="951"/>
        <v>32395116.768000003</v>
      </c>
    </row>
    <row r="149" spans="1:119" ht="50.25" customHeight="1" x14ac:dyDescent="0.25">
      <c r="A149" s="100"/>
      <c r="B149" s="101">
        <v>119</v>
      </c>
      <c r="C149" s="82" t="s">
        <v>276</v>
      </c>
      <c r="D149" s="83">
        <v>22900</v>
      </c>
      <c r="E149" s="83">
        <v>4.05</v>
      </c>
      <c r="F149" s="83"/>
      <c r="G149" s="85">
        <v>1</v>
      </c>
      <c r="H149" s="86"/>
      <c r="I149" s="86"/>
      <c r="J149" s="83">
        <v>1.4</v>
      </c>
      <c r="K149" s="83">
        <v>1.68</v>
      </c>
      <c r="L149" s="83">
        <v>2.23</v>
      </c>
      <c r="M149" s="87">
        <v>2.57</v>
      </c>
      <c r="N149" s="90"/>
      <c r="O149" s="89">
        <f t="shared" si="897"/>
        <v>0</v>
      </c>
      <c r="P149" s="90">
        <v>0</v>
      </c>
      <c r="Q149" s="90">
        <f t="shared" si="900"/>
        <v>0</v>
      </c>
      <c r="R149" s="90"/>
      <c r="S149" s="89">
        <f t="shared" si="901"/>
        <v>0</v>
      </c>
      <c r="T149" s="90"/>
      <c r="U149" s="89">
        <f t="shared" si="902"/>
        <v>0</v>
      </c>
      <c r="V149" s="90">
        <v>58</v>
      </c>
      <c r="W149" s="89">
        <f t="shared" si="903"/>
        <v>8283983.3999999994</v>
      </c>
      <c r="X149" s="90"/>
      <c r="Y149" s="89">
        <f t="shared" si="904"/>
        <v>0</v>
      </c>
      <c r="Z149" s="90"/>
      <c r="AA149" s="89">
        <f t="shared" si="905"/>
        <v>0</v>
      </c>
      <c r="AB149" s="90"/>
      <c r="AC149" s="89">
        <f t="shared" si="906"/>
        <v>0</v>
      </c>
      <c r="AD149" s="90"/>
      <c r="AE149" s="89">
        <f t="shared" si="907"/>
        <v>0</v>
      </c>
      <c r="AF149" s="90"/>
      <c r="AG149" s="89">
        <f t="shared" si="908"/>
        <v>0</v>
      </c>
      <c r="AH149" s="150"/>
      <c r="AI149" s="89">
        <f t="shared" si="909"/>
        <v>0</v>
      </c>
      <c r="AJ149" s="90"/>
      <c r="AK149" s="89">
        <f t="shared" si="910"/>
        <v>0</v>
      </c>
      <c r="AL149" s="103">
        <v>2</v>
      </c>
      <c r="AM149" s="89">
        <f t="shared" si="911"/>
        <v>342785.52</v>
      </c>
      <c r="AN149" s="90"/>
      <c r="AO149" s="95">
        <f t="shared" si="912"/>
        <v>0</v>
      </c>
      <c r="AP149" s="90"/>
      <c r="AQ149" s="89">
        <f t="shared" si="913"/>
        <v>0</v>
      </c>
      <c r="AR149" s="90"/>
      <c r="AS149" s="90">
        <f t="shared" si="914"/>
        <v>0</v>
      </c>
      <c r="AT149" s="90"/>
      <c r="AU149" s="90">
        <f t="shared" si="915"/>
        <v>0</v>
      </c>
      <c r="AV149" s="90"/>
      <c r="AW149" s="89">
        <f t="shared" si="916"/>
        <v>0</v>
      </c>
      <c r="AX149" s="90"/>
      <c r="AY149" s="89">
        <f t="shared" si="917"/>
        <v>0</v>
      </c>
      <c r="AZ149" s="90"/>
      <c r="BA149" s="89">
        <f t="shared" si="918"/>
        <v>0</v>
      </c>
      <c r="BB149" s="90"/>
      <c r="BC149" s="89">
        <f t="shared" si="919"/>
        <v>0</v>
      </c>
      <c r="BD149" s="90"/>
      <c r="BE149" s="89">
        <f t="shared" si="920"/>
        <v>0</v>
      </c>
      <c r="BF149" s="90"/>
      <c r="BG149" s="89">
        <f t="shared" si="921"/>
        <v>0</v>
      </c>
      <c r="BH149" s="90"/>
      <c r="BI149" s="89">
        <f t="shared" si="922"/>
        <v>0</v>
      </c>
      <c r="BJ149" s="90"/>
      <c r="BK149" s="89">
        <f t="shared" si="923"/>
        <v>0</v>
      </c>
      <c r="BL149" s="90"/>
      <c r="BM149" s="89">
        <f t="shared" si="924"/>
        <v>0</v>
      </c>
      <c r="BN149" s="90"/>
      <c r="BO149" s="89">
        <f t="shared" si="925"/>
        <v>0</v>
      </c>
      <c r="BP149" s="90"/>
      <c r="BQ149" s="89">
        <f t="shared" si="926"/>
        <v>0</v>
      </c>
      <c r="BR149" s="90"/>
      <c r="BS149" s="89">
        <f t="shared" si="927"/>
        <v>0</v>
      </c>
      <c r="BT149" s="90"/>
      <c r="BU149" s="89">
        <f t="shared" si="928"/>
        <v>0</v>
      </c>
      <c r="BV149" s="90"/>
      <c r="BW149" s="89">
        <f t="shared" si="929"/>
        <v>0</v>
      </c>
      <c r="BX149" s="90"/>
      <c r="BY149" s="89">
        <f t="shared" si="930"/>
        <v>0</v>
      </c>
      <c r="BZ149" s="90"/>
      <c r="CA149" s="97">
        <f t="shared" si="931"/>
        <v>0</v>
      </c>
      <c r="CB149" s="90"/>
      <c r="CC149" s="89">
        <f t="shared" si="932"/>
        <v>0</v>
      </c>
      <c r="CD149" s="90"/>
      <c r="CE149" s="89">
        <f t="shared" si="933"/>
        <v>0</v>
      </c>
      <c r="CF149" s="90"/>
      <c r="CG149" s="89">
        <f t="shared" si="934"/>
        <v>0</v>
      </c>
      <c r="CH149" s="90"/>
      <c r="CI149" s="90">
        <f t="shared" si="935"/>
        <v>0</v>
      </c>
      <c r="CJ149" s="90"/>
      <c r="CK149" s="89">
        <f t="shared" si="936"/>
        <v>0</v>
      </c>
      <c r="CL149" s="90"/>
      <c r="CM149" s="89">
        <f t="shared" si="937"/>
        <v>0</v>
      </c>
      <c r="CN149" s="90"/>
      <c r="CO149" s="89">
        <f t="shared" si="938"/>
        <v>0</v>
      </c>
      <c r="CP149" s="90"/>
      <c r="CQ149" s="89">
        <f t="shared" si="939"/>
        <v>0</v>
      </c>
      <c r="CR149" s="90"/>
      <c r="CS149" s="89">
        <f t="shared" si="940"/>
        <v>0</v>
      </c>
      <c r="CT149" s="90"/>
      <c r="CU149" s="89">
        <f t="shared" si="941"/>
        <v>0</v>
      </c>
      <c r="CV149" s="90"/>
      <c r="CW149" s="89">
        <f t="shared" si="942"/>
        <v>0</v>
      </c>
      <c r="CX149" s="104">
        <v>0</v>
      </c>
      <c r="CY149" s="89">
        <f t="shared" si="943"/>
        <v>0</v>
      </c>
      <c r="CZ149" s="90"/>
      <c r="DA149" s="89">
        <f t="shared" si="944"/>
        <v>0</v>
      </c>
      <c r="DB149" s="90"/>
      <c r="DC149" s="95">
        <f t="shared" si="945"/>
        <v>0</v>
      </c>
      <c r="DD149" s="90"/>
      <c r="DE149" s="89">
        <f t="shared" si="946"/>
        <v>0</v>
      </c>
      <c r="DF149" s="105"/>
      <c r="DG149" s="89">
        <f t="shared" si="947"/>
        <v>0</v>
      </c>
      <c r="DH149" s="90"/>
      <c r="DI149" s="89">
        <f t="shared" si="948"/>
        <v>0</v>
      </c>
      <c r="DJ149" s="90"/>
      <c r="DK149" s="89">
        <f t="shared" si="949"/>
        <v>0</v>
      </c>
      <c r="DL149" s="90"/>
      <c r="DM149" s="97">
        <f t="shared" si="950"/>
        <v>0</v>
      </c>
      <c r="DN149" s="99">
        <f t="shared" si="951"/>
        <v>60</v>
      </c>
      <c r="DO149" s="97">
        <f t="shared" si="951"/>
        <v>8626768.9199999999</v>
      </c>
    </row>
    <row r="150" spans="1:119" s="8" customFormat="1" ht="45" customHeight="1" x14ac:dyDescent="0.25">
      <c r="A150" s="100"/>
      <c r="B150" s="101">
        <v>120</v>
      </c>
      <c r="C150" s="82" t="s">
        <v>277</v>
      </c>
      <c r="D150" s="83">
        <v>22900</v>
      </c>
      <c r="E150" s="151">
        <v>2.4500000000000002</v>
      </c>
      <c r="F150" s="151"/>
      <c r="G150" s="85">
        <v>1</v>
      </c>
      <c r="H150" s="86"/>
      <c r="I150" s="86"/>
      <c r="J150" s="83">
        <v>1.4</v>
      </c>
      <c r="K150" s="83">
        <v>1.68</v>
      </c>
      <c r="L150" s="83">
        <v>2.23</v>
      </c>
      <c r="M150" s="87">
        <v>2.57</v>
      </c>
      <c r="N150" s="90">
        <v>3</v>
      </c>
      <c r="O150" s="89">
        <f t="shared" si="897"/>
        <v>259205.09999999998</v>
      </c>
      <c r="P150" s="90">
        <v>10</v>
      </c>
      <c r="Q150" s="90">
        <f t="shared" si="900"/>
        <v>864017.00000000012</v>
      </c>
      <c r="R150" s="90"/>
      <c r="S150" s="89">
        <f t="shared" si="901"/>
        <v>0</v>
      </c>
      <c r="T150" s="90"/>
      <c r="U150" s="89">
        <f t="shared" si="902"/>
        <v>0</v>
      </c>
      <c r="V150" s="90">
        <v>10</v>
      </c>
      <c r="W150" s="89">
        <f t="shared" si="903"/>
        <v>864017.00000000012</v>
      </c>
      <c r="X150" s="110"/>
      <c r="Y150" s="89">
        <f t="shared" si="904"/>
        <v>0</v>
      </c>
      <c r="Z150" s="90"/>
      <c r="AA150" s="89">
        <f t="shared" si="905"/>
        <v>0</v>
      </c>
      <c r="AB150" s="110"/>
      <c r="AC150" s="89">
        <f t="shared" si="906"/>
        <v>0</v>
      </c>
      <c r="AD150" s="90"/>
      <c r="AE150" s="89">
        <f t="shared" si="907"/>
        <v>0</v>
      </c>
      <c r="AF150" s="110"/>
      <c r="AG150" s="89">
        <f t="shared" si="908"/>
        <v>0</v>
      </c>
      <c r="AH150" s="150"/>
      <c r="AI150" s="89">
        <f t="shared" si="909"/>
        <v>0</v>
      </c>
      <c r="AJ150" s="90">
        <v>13</v>
      </c>
      <c r="AK150" s="89">
        <f t="shared" si="910"/>
        <v>1123222.0999999999</v>
      </c>
      <c r="AL150" s="104">
        <v>40</v>
      </c>
      <c r="AM150" s="89">
        <f t="shared" si="911"/>
        <v>4147281.6000000006</v>
      </c>
      <c r="AN150" s="110"/>
      <c r="AO150" s="95">
        <f t="shared" si="912"/>
        <v>0</v>
      </c>
      <c r="AP150" s="110"/>
      <c r="AQ150" s="89">
        <f t="shared" si="913"/>
        <v>0</v>
      </c>
      <c r="AR150" s="90"/>
      <c r="AS150" s="90">
        <f t="shared" si="914"/>
        <v>0</v>
      </c>
      <c r="AT150" s="90">
        <v>8</v>
      </c>
      <c r="AU150" s="90">
        <f t="shared" si="915"/>
        <v>722632.39999999991</v>
      </c>
      <c r="AV150" s="110"/>
      <c r="AW150" s="89">
        <f t="shared" si="916"/>
        <v>0</v>
      </c>
      <c r="AX150" s="110"/>
      <c r="AY150" s="89">
        <f t="shared" si="917"/>
        <v>0</v>
      </c>
      <c r="AZ150" s="110"/>
      <c r="BA150" s="89">
        <f t="shared" si="918"/>
        <v>0</v>
      </c>
      <c r="BB150" s="110"/>
      <c r="BC150" s="89">
        <f t="shared" si="919"/>
        <v>0</v>
      </c>
      <c r="BD150" s="110">
        <v>3</v>
      </c>
      <c r="BE150" s="89">
        <f t="shared" si="920"/>
        <v>259205.09999999998</v>
      </c>
      <c r="BF150" s="90">
        <v>8</v>
      </c>
      <c r="BG150" s="89">
        <f t="shared" si="921"/>
        <v>754051.20000000007</v>
      </c>
      <c r="BH150" s="90">
        <v>13</v>
      </c>
      <c r="BI150" s="89">
        <f t="shared" si="922"/>
        <v>1225333.2</v>
      </c>
      <c r="BJ150" s="110"/>
      <c r="BK150" s="89">
        <f t="shared" si="923"/>
        <v>0</v>
      </c>
      <c r="BL150" s="110"/>
      <c r="BM150" s="89">
        <f t="shared" si="924"/>
        <v>0</v>
      </c>
      <c r="BN150" s="110">
        <v>3</v>
      </c>
      <c r="BO150" s="89">
        <f t="shared" si="925"/>
        <v>311046.12000000005</v>
      </c>
      <c r="BP150" s="110">
        <v>1</v>
      </c>
      <c r="BQ150" s="89">
        <f t="shared" si="926"/>
        <v>94256.400000000009</v>
      </c>
      <c r="BR150" s="110"/>
      <c r="BS150" s="89">
        <f t="shared" si="927"/>
        <v>0</v>
      </c>
      <c r="BT150" s="110"/>
      <c r="BU150" s="89">
        <f t="shared" si="928"/>
        <v>0</v>
      </c>
      <c r="BV150" s="90">
        <v>4</v>
      </c>
      <c r="BW150" s="89">
        <f t="shared" si="929"/>
        <v>471282.00000000006</v>
      </c>
      <c r="BX150" s="90">
        <v>3</v>
      </c>
      <c r="BY150" s="89">
        <f t="shared" si="930"/>
        <v>282769.2</v>
      </c>
      <c r="BZ150" s="110">
        <v>2</v>
      </c>
      <c r="CA150" s="97">
        <f t="shared" si="931"/>
        <v>188512.80000000002</v>
      </c>
      <c r="CB150" s="110"/>
      <c r="CC150" s="89">
        <f t="shared" si="932"/>
        <v>0</v>
      </c>
      <c r="CD150" s="110"/>
      <c r="CE150" s="89">
        <f t="shared" si="933"/>
        <v>0</v>
      </c>
      <c r="CF150" s="110"/>
      <c r="CG150" s="89">
        <f t="shared" si="934"/>
        <v>0</v>
      </c>
      <c r="CH150" s="90"/>
      <c r="CI150" s="90">
        <f t="shared" si="935"/>
        <v>0</v>
      </c>
      <c r="CJ150" s="90"/>
      <c r="CK150" s="89">
        <f t="shared" si="936"/>
        <v>0</v>
      </c>
      <c r="CL150" s="110"/>
      <c r="CM150" s="89">
        <f t="shared" si="937"/>
        <v>0</v>
      </c>
      <c r="CN150" s="110"/>
      <c r="CO150" s="89">
        <f t="shared" si="938"/>
        <v>0</v>
      </c>
      <c r="CP150" s="110"/>
      <c r="CQ150" s="89">
        <f t="shared" si="939"/>
        <v>0</v>
      </c>
      <c r="CR150" s="110"/>
      <c r="CS150" s="89">
        <f t="shared" si="940"/>
        <v>0</v>
      </c>
      <c r="CT150" s="90">
        <v>9</v>
      </c>
      <c r="CU150" s="89">
        <f t="shared" si="941"/>
        <v>798822.98999999987</v>
      </c>
      <c r="CV150" s="110"/>
      <c r="CW150" s="89">
        <f t="shared" si="942"/>
        <v>0</v>
      </c>
      <c r="CX150" s="104"/>
      <c r="CY150" s="89">
        <f t="shared" si="943"/>
        <v>0</v>
      </c>
      <c r="CZ150" s="90"/>
      <c r="DA150" s="89">
        <f t="shared" si="944"/>
        <v>0</v>
      </c>
      <c r="DB150" s="110"/>
      <c r="DC150" s="95">
        <f t="shared" si="945"/>
        <v>0</v>
      </c>
      <c r="DD150" s="110"/>
      <c r="DE150" s="89">
        <f t="shared" si="946"/>
        <v>0</v>
      </c>
      <c r="DF150" s="114"/>
      <c r="DG150" s="89">
        <f t="shared" si="947"/>
        <v>0</v>
      </c>
      <c r="DH150" s="90"/>
      <c r="DI150" s="89">
        <f t="shared" si="948"/>
        <v>0</v>
      </c>
      <c r="DJ150" s="110"/>
      <c r="DK150" s="89">
        <f t="shared" si="949"/>
        <v>0</v>
      </c>
      <c r="DL150" s="110"/>
      <c r="DM150" s="97">
        <f t="shared" si="950"/>
        <v>0</v>
      </c>
      <c r="DN150" s="99">
        <f t="shared" si="951"/>
        <v>130</v>
      </c>
      <c r="DO150" s="97">
        <f t="shared" si="951"/>
        <v>12365654.209999999</v>
      </c>
    </row>
    <row r="151" spans="1:119" s="8" customFormat="1" ht="52.5" customHeight="1" x14ac:dyDescent="0.25">
      <c r="A151" s="100" t="s">
        <v>278</v>
      </c>
      <c r="B151" s="101">
        <v>121</v>
      </c>
      <c r="C151" s="82" t="s">
        <v>279</v>
      </c>
      <c r="D151" s="83">
        <v>22900</v>
      </c>
      <c r="E151" s="151">
        <v>4.24</v>
      </c>
      <c r="F151" s="151"/>
      <c r="G151" s="85">
        <v>1</v>
      </c>
      <c r="H151" s="86"/>
      <c r="I151" s="86"/>
      <c r="J151" s="83">
        <v>1.4</v>
      </c>
      <c r="K151" s="83">
        <v>1.68</v>
      </c>
      <c r="L151" s="83">
        <v>2.23</v>
      </c>
      <c r="M151" s="87">
        <v>2.57</v>
      </c>
      <c r="N151" s="90">
        <v>2</v>
      </c>
      <c r="O151" s="89">
        <f>(N151*$D151*$E151*$G151*$J151*$O$10)</f>
        <v>299055.68</v>
      </c>
      <c r="P151" s="90">
        <v>11</v>
      </c>
      <c r="Q151" s="90">
        <f t="shared" si="900"/>
        <v>1644806.24</v>
      </c>
      <c r="R151" s="90"/>
      <c r="S151" s="89">
        <f t="shared" si="901"/>
        <v>0</v>
      </c>
      <c r="T151" s="90"/>
      <c r="U151" s="89">
        <f t="shared" si="902"/>
        <v>0</v>
      </c>
      <c r="V151" s="90">
        <v>180</v>
      </c>
      <c r="W151" s="89">
        <f t="shared" si="903"/>
        <v>26915011.200000003</v>
      </c>
      <c r="X151" s="110"/>
      <c r="Y151" s="89">
        <f t="shared" si="904"/>
        <v>0</v>
      </c>
      <c r="Z151" s="90"/>
      <c r="AA151" s="89">
        <f t="shared" si="905"/>
        <v>0</v>
      </c>
      <c r="AB151" s="110"/>
      <c r="AC151" s="89">
        <f t="shared" si="906"/>
        <v>0</v>
      </c>
      <c r="AD151" s="90">
        <v>1</v>
      </c>
      <c r="AE151" s="89">
        <f t="shared" si="907"/>
        <v>149527.84</v>
      </c>
      <c r="AF151" s="110"/>
      <c r="AG151" s="89">
        <f t="shared" si="908"/>
        <v>0</v>
      </c>
      <c r="AH151" s="150"/>
      <c r="AI151" s="89">
        <f t="shared" si="909"/>
        <v>0</v>
      </c>
      <c r="AJ151" s="90">
        <v>27</v>
      </c>
      <c r="AK151" s="89">
        <f t="shared" si="910"/>
        <v>4037251.68</v>
      </c>
      <c r="AL151" s="104">
        <v>72</v>
      </c>
      <c r="AM151" s="89">
        <f t="shared" si="911"/>
        <v>12919205.376000002</v>
      </c>
      <c r="AN151" s="110"/>
      <c r="AO151" s="95">
        <f t="shared" si="912"/>
        <v>0</v>
      </c>
      <c r="AP151" s="110"/>
      <c r="AQ151" s="89">
        <f t="shared" si="913"/>
        <v>0</v>
      </c>
      <c r="AR151" s="110"/>
      <c r="AS151" s="90">
        <f t="shared" si="914"/>
        <v>0</v>
      </c>
      <c r="AT151" s="90">
        <v>19</v>
      </c>
      <c r="AU151" s="90">
        <f t="shared" si="915"/>
        <v>2970166.6399999992</v>
      </c>
      <c r="AV151" s="110"/>
      <c r="AW151" s="89">
        <f t="shared" si="916"/>
        <v>0</v>
      </c>
      <c r="AX151" s="110"/>
      <c r="AY151" s="89">
        <f t="shared" si="917"/>
        <v>0</v>
      </c>
      <c r="AZ151" s="110"/>
      <c r="BA151" s="89">
        <f t="shared" si="918"/>
        <v>0</v>
      </c>
      <c r="BB151" s="110"/>
      <c r="BC151" s="89">
        <f t="shared" si="919"/>
        <v>0</v>
      </c>
      <c r="BD151" s="110"/>
      <c r="BE151" s="89">
        <f t="shared" si="920"/>
        <v>0</v>
      </c>
      <c r="BF151" s="90"/>
      <c r="BG151" s="89">
        <f t="shared" si="921"/>
        <v>0</v>
      </c>
      <c r="BH151" s="90">
        <v>12</v>
      </c>
      <c r="BI151" s="89">
        <f t="shared" si="922"/>
        <v>1957455.3599999999</v>
      </c>
      <c r="BJ151" s="110"/>
      <c r="BK151" s="89">
        <f t="shared" si="923"/>
        <v>0</v>
      </c>
      <c r="BL151" s="110"/>
      <c r="BM151" s="89">
        <f t="shared" si="924"/>
        <v>0</v>
      </c>
      <c r="BN151" s="90">
        <v>1</v>
      </c>
      <c r="BO151" s="89">
        <f t="shared" si="925"/>
        <v>179433.40800000002</v>
      </c>
      <c r="BP151" s="110">
        <v>1</v>
      </c>
      <c r="BQ151" s="89">
        <f t="shared" si="926"/>
        <v>163121.28</v>
      </c>
      <c r="BR151" s="110"/>
      <c r="BS151" s="89">
        <f t="shared" si="927"/>
        <v>0</v>
      </c>
      <c r="BT151" s="110"/>
      <c r="BU151" s="89">
        <f t="shared" si="928"/>
        <v>0</v>
      </c>
      <c r="BV151" s="90"/>
      <c r="BW151" s="89">
        <f t="shared" si="929"/>
        <v>0</v>
      </c>
      <c r="BX151" s="90"/>
      <c r="BY151" s="89">
        <f t="shared" si="930"/>
        <v>0</v>
      </c>
      <c r="BZ151" s="110"/>
      <c r="CA151" s="97">
        <f t="shared" si="931"/>
        <v>0</v>
      </c>
      <c r="CB151" s="110"/>
      <c r="CC151" s="89">
        <f t="shared" si="932"/>
        <v>0</v>
      </c>
      <c r="CD151" s="110"/>
      <c r="CE151" s="89">
        <f t="shared" si="933"/>
        <v>0</v>
      </c>
      <c r="CF151" s="110"/>
      <c r="CG151" s="89">
        <f t="shared" si="934"/>
        <v>0</v>
      </c>
      <c r="CH151" s="90"/>
      <c r="CI151" s="90">
        <f t="shared" si="935"/>
        <v>0</v>
      </c>
      <c r="CJ151" s="90"/>
      <c r="CK151" s="89">
        <f t="shared" si="936"/>
        <v>0</v>
      </c>
      <c r="CL151" s="110"/>
      <c r="CM151" s="89">
        <f t="shared" si="937"/>
        <v>0</v>
      </c>
      <c r="CN151" s="110"/>
      <c r="CO151" s="89">
        <f t="shared" si="938"/>
        <v>0</v>
      </c>
      <c r="CP151" s="110"/>
      <c r="CQ151" s="89">
        <f t="shared" si="939"/>
        <v>0</v>
      </c>
      <c r="CR151" s="90"/>
      <c r="CS151" s="89">
        <f t="shared" si="940"/>
        <v>0</v>
      </c>
      <c r="CT151" s="90"/>
      <c r="CU151" s="89">
        <f t="shared" si="941"/>
        <v>0</v>
      </c>
      <c r="CV151" s="110"/>
      <c r="CW151" s="89">
        <f t="shared" si="942"/>
        <v>0</v>
      </c>
      <c r="CX151" s="104"/>
      <c r="CY151" s="89">
        <f t="shared" si="943"/>
        <v>0</v>
      </c>
      <c r="CZ151" s="90"/>
      <c r="DA151" s="89">
        <f t="shared" si="944"/>
        <v>0</v>
      </c>
      <c r="DB151" s="110"/>
      <c r="DC151" s="95">
        <f t="shared" si="945"/>
        <v>0</v>
      </c>
      <c r="DD151" s="110"/>
      <c r="DE151" s="89">
        <f t="shared" si="946"/>
        <v>0</v>
      </c>
      <c r="DF151" s="114"/>
      <c r="DG151" s="89">
        <f t="shared" si="947"/>
        <v>0</v>
      </c>
      <c r="DH151" s="90"/>
      <c r="DI151" s="89">
        <f t="shared" si="948"/>
        <v>0</v>
      </c>
      <c r="DJ151" s="110"/>
      <c r="DK151" s="89">
        <f t="shared" si="949"/>
        <v>0</v>
      </c>
      <c r="DL151" s="110"/>
      <c r="DM151" s="97">
        <f t="shared" si="950"/>
        <v>0</v>
      </c>
      <c r="DN151" s="99">
        <f t="shared" si="951"/>
        <v>326</v>
      </c>
      <c r="DO151" s="97">
        <f t="shared" si="951"/>
        <v>51235034.704000004</v>
      </c>
    </row>
    <row r="152" spans="1:119" ht="48.75" customHeight="1" x14ac:dyDescent="0.25">
      <c r="A152" s="100"/>
      <c r="B152" s="101">
        <v>122</v>
      </c>
      <c r="C152" s="82" t="s">
        <v>280</v>
      </c>
      <c r="D152" s="83">
        <v>22900</v>
      </c>
      <c r="E152" s="102">
        <v>1.4</v>
      </c>
      <c r="F152" s="102"/>
      <c r="G152" s="85">
        <v>1</v>
      </c>
      <c r="H152" s="86"/>
      <c r="I152" s="86"/>
      <c r="J152" s="83">
        <v>1.4</v>
      </c>
      <c r="K152" s="83">
        <v>1.68</v>
      </c>
      <c r="L152" s="83">
        <v>2.23</v>
      </c>
      <c r="M152" s="87">
        <v>2.57</v>
      </c>
      <c r="N152" s="90"/>
      <c r="O152" s="89">
        <f t="shared" si="897"/>
        <v>0</v>
      </c>
      <c r="P152" s="90">
        <v>0</v>
      </c>
      <c r="Q152" s="90">
        <f t="shared" si="900"/>
        <v>0</v>
      </c>
      <c r="R152" s="90"/>
      <c r="S152" s="89">
        <f t="shared" si="901"/>
        <v>0</v>
      </c>
      <c r="T152" s="90"/>
      <c r="U152" s="89">
        <f t="shared" si="902"/>
        <v>0</v>
      </c>
      <c r="V152" s="90">
        <v>1</v>
      </c>
      <c r="W152" s="89">
        <f t="shared" si="903"/>
        <v>49372.399999999994</v>
      </c>
      <c r="X152" s="90">
        <v>0</v>
      </c>
      <c r="Y152" s="89">
        <f t="shared" si="904"/>
        <v>0</v>
      </c>
      <c r="Z152" s="90"/>
      <c r="AA152" s="89">
        <f t="shared" si="905"/>
        <v>0</v>
      </c>
      <c r="AB152" s="90">
        <v>0</v>
      </c>
      <c r="AC152" s="89">
        <f t="shared" si="906"/>
        <v>0</v>
      </c>
      <c r="AD152" s="90"/>
      <c r="AE152" s="89">
        <f t="shared" si="907"/>
        <v>0</v>
      </c>
      <c r="AF152" s="90">
        <v>0</v>
      </c>
      <c r="AG152" s="89">
        <f t="shared" si="908"/>
        <v>0</v>
      </c>
      <c r="AH152" s="150"/>
      <c r="AI152" s="89">
        <f t="shared" si="909"/>
        <v>0</v>
      </c>
      <c r="AJ152" s="90">
        <v>7</v>
      </c>
      <c r="AK152" s="89">
        <f t="shared" si="910"/>
        <v>345606.80000000005</v>
      </c>
      <c r="AL152" s="103">
        <v>0</v>
      </c>
      <c r="AM152" s="89">
        <f t="shared" si="911"/>
        <v>0</v>
      </c>
      <c r="AN152" s="90"/>
      <c r="AO152" s="95">
        <f t="shared" si="912"/>
        <v>0</v>
      </c>
      <c r="AP152" s="90"/>
      <c r="AQ152" s="89">
        <f t="shared" si="913"/>
        <v>0</v>
      </c>
      <c r="AR152" s="90">
        <v>0</v>
      </c>
      <c r="AS152" s="90">
        <f t="shared" si="914"/>
        <v>0</v>
      </c>
      <c r="AT152" s="90"/>
      <c r="AU152" s="90">
        <f t="shared" si="915"/>
        <v>0</v>
      </c>
      <c r="AV152" s="90">
        <v>0</v>
      </c>
      <c r="AW152" s="89">
        <f t="shared" si="916"/>
        <v>0</v>
      </c>
      <c r="AX152" s="90">
        <v>0</v>
      </c>
      <c r="AY152" s="89">
        <f t="shared" si="917"/>
        <v>0</v>
      </c>
      <c r="AZ152" s="90">
        <v>0</v>
      </c>
      <c r="BA152" s="89">
        <f t="shared" si="918"/>
        <v>0</v>
      </c>
      <c r="BB152" s="90"/>
      <c r="BC152" s="89">
        <f t="shared" si="919"/>
        <v>0</v>
      </c>
      <c r="BD152" s="90"/>
      <c r="BE152" s="89">
        <f t="shared" si="920"/>
        <v>0</v>
      </c>
      <c r="BF152" s="90"/>
      <c r="BG152" s="89">
        <f t="shared" si="921"/>
        <v>0</v>
      </c>
      <c r="BH152" s="90">
        <v>0</v>
      </c>
      <c r="BI152" s="89">
        <f t="shared" si="922"/>
        <v>0</v>
      </c>
      <c r="BJ152" s="90">
        <v>0</v>
      </c>
      <c r="BK152" s="89">
        <f t="shared" si="923"/>
        <v>0</v>
      </c>
      <c r="BL152" s="90">
        <v>0</v>
      </c>
      <c r="BM152" s="89">
        <f t="shared" si="924"/>
        <v>0</v>
      </c>
      <c r="BN152" s="90">
        <v>1</v>
      </c>
      <c r="BO152" s="89">
        <f t="shared" si="925"/>
        <v>59246.87999999999</v>
      </c>
      <c r="BP152" s="90"/>
      <c r="BQ152" s="89">
        <f t="shared" si="926"/>
        <v>0</v>
      </c>
      <c r="BR152" s="90"/>
      <c r="BS152" s="89">
        <f t="shared" si="927"/>
        <v>0</v>
      </c>
      <c r="BT152" s="90"/>
      <c r="BU152" s="89">
        <f t="shared" si="928"/>
        <v>0</v>
      </c>
      <c r="BV152" s="90"/>
      <c r="BW152" s="89">
        <f t="shared" si="929"/>
        <v>0</v>
      </c>
      <c r="BX152" s="90">
        <v>1</v>
      </c>
      <c r="BY152" s="89">
        <f t="shared" si="930"/>
        <v>53860.799999999988</v>
      </c>
      <c r="BZ152" s="90"/>
      <c r="CA152" s="97">
        <f t="shared" si="931"/>
        <v>0</v>
      </c>
      <c r="CB152" s="90">
        <v>0</v>
      </c>
      <c r="CC152" s="89">
        <f t="shared" si="932"/>
        <v>0</v>
      </c>
      <c r="CD152" s="90">
        <v>0</v>
      </c>
      <c r="CE152" s="89">
        <f t="shared" si="933"/>
        <v>0</v>
      </c>
      <c r="CF152" s="90">
        <v>0</v>
      </c>
      <c r="CG152" s="89">
        <f t="shared" si="934"/>
        <v>0</v>
      </c>
      <c r="CH152" s="90"/>
      <c r="CI152" s="90">
        <f t="shared" si="935"/>
        <v>0</v>
      </c>
      <c r="CJ152" s="90"/>
      <c r="CK152" s="89">
        <f t="shared" si="936"/>
        <v>0</v>
      </c>
      <c r="CL152" s="90">
        <v>0</v>
      </c>
      <c r="CM152" s="89">
        <f t="shared" si="937"/>
        <v>0</v>
      </c>
      <c r="CN152" s="90"/>
      <c r="CO152" s="89">
        <f t="shared" si="938"/>
        <v>0</v>
      </c>
      <c r="CP152" s="90"/>
      <c r="CQ152" s="89">
        <f t="shared" si="939"/>
        <v>0</v>
      </c>
      <c r="CR152" s="90"/>
      <c r="CS152" s="89">
        <f t="shared" si="940"/>
        <v>0</v>
      </c>
      <c r="CT152" s="90">
        <v>1</v>
      </c>
      <c r="CU152" s="89">
        <f t="shared" si="941"/>
        <v>50718.919999999984</v>
      </c>
      <c r="CV152" s="90">
        <v>0</v>
      </c>
      <c r="CW152" s="89">
        <f t="shared" si="942"/>
        <v>0</v>
      </c>
      <c r="CX152" s="104">
        <v>0</v>
      </c>
      <c r="CY152" s="89">
        <f t="shared" si="943"/>
        <v>0</v>
      </c>
      <c r="CZ152" s="90"/>
      <c r="DA152" s="89">
        <f t="shared" si="944"/>
        <v>0</v>
      </c>
      <c r="DB152" s="90">
        <v>0</v>
      </c>
      <c r="DC152" s="95">
        <f t="shared" si="945"/>
        <v>0</v>
      </c>
      <c r="DD152" s="90"/>
      <c r="DE152" s="89">
        <f t="shared" si="946"/>
        <v>0</v>
      </c>
      <c r="DF152" s="105"/>
      <c r="DG152" s="89">
        <f t="shared" si="947"/>
        <v>0</v>
      </c>
      <c r="DH152" s="90"/>
      <c r="DI152" s="89">
        <f t="shared" si="948"/>
        <v>0</v>
      </c>
      <c r="DJ152" s="90"/>
      <c r="DK152" s="89">
        <f t="shared" si="949"/>
        <v>0</v>
      </c>
      <c r="DL152" s="90"/>
      <c r="DM152" s="97">
        <f t="shared" si="950"/>
        <v>0</v>
      </c>
      <c r="DN152" s="99">
        <f t="shared" si="951"/>
        <v>11</v>
      </c>
      <c r="DO152" s="97">
        <f t="shared" si="951"/>
        <v>558805.80000000005</v>
      </c>
    </row>
    <row r="153" spans="1:119" ht="45" customHeight="1" x14ac:dyDescent="0.25">
      <c r="A153" s="100"/>
      <c r="B153" s="101">
        <v>123</v>
      </c>
      <c r="C153" s="82" t="s">
        <v>281</v>
      </c>
      <c r="D153" s="83">
        <v>22900</v>
      </c>
      <c r="E153" s="102">
        <v>2.46</v>
      </c>
      <c r="F153" s="102"/>
      <c r="G153" s="85">
        <v>1</v>
      </c>
      <c r="H153" s="86"/>
      <c r="I153" s="86"/>
      <c r="J153" s="83">
        <v>1.4</v>
      </c>
      <c r="K153" s="83">
        <v>1.68</v>
      </c>
      <c r="L153" s="83">
        <v>2.23</v>
      </c>
      <c r="M153" s="87">
        <v>2.57</v>
      </c>
      <c r="N153" s="90">
        <v>9</v>
      </c>
      <c r="O153" s="89">
        <f t="shared" si="897"/>
        <v>780789.24</v>
      </c>
      <c r="P153" s="90">
        <v>0</v>
      </c>
      <c r="Q153" s="90">
        <f t="shared" si="900"/>
        <v>0</v>
      </c>
      <c r="R153" s="90"/>
      <c r="S153" s="89">
        <f t="shared" si="901"/>
        <v>0</v>
      </c>
      <c r="T153" s="90"/>
      <c r="U153" s="89">
        <f t="shared" si="902"/>
        <v>0</v>
      </c>
      <c r="V153" s="90">
        <v>225</v>
      </c>
      <c r="W153" s="89">
        <f t="shared" si="903"/>
        <v>19519731</v>
      </c>
      <c r="X153" s="90"/>
      <c r="Y153" s="89">
        <f t="shared" si="904"/>
        <v>0</v>
      </c>
      <c r="Z153" s="90"/>
      <c r="AA153" s="89">
        <f t="shared" si="905"/>
        <v>0</v>
      </c>
      <c r="AB153" s="90"/>
      <c r="AC153" s="89">
        <f t="shared" si="906"/>
        <v>0</v>
      </c>
      <c r="AD153" s="90">
        <v>1</v>
      </c>
      <c r="AE153" s="89">
        <f t="shared" si="907"/>
        <v>86754.36</v>
      </c>
      <c r="AF153" s="90"/>
      <c r="AG153" s="89">
        <f t="shared" si="908"/>
        <v>0</v>
      </c>
      <c r="AH153" s="150"/>
      <c r="AI153" s="89">
        <f t="shared" si="909"/>
        <v>0</v>
      </c>
      <c r="AJ153" s="90">
        <v>9</v>
      </c>
      <c r="AK153" s="89">
        <f t="shared" si="910"/>
        <v>780789.24</v>
      </c>
      <c r="AL153" s="104">
        <v>20</v>
      </c>
      <c r="AM153" s="89">
        <f t="shared" si="911"/>
        <v>2082104.6400000001</v>
      </c>
      <c r="AN153" s="90"/>
      <c r="AO153" s="95">
        <f t="shared" si="912"/>
        <v>0</v>
      </c>
      <c r="AP153" s="90"/>
      <c r="AQ153" s="89">
        <f t="shared" si="913"/>
        <v>0</v>
      </c>
      <c r="AR153" s="90">
        <v>1</v>
      </c>
      <c r="AS153" s="90">
        <f t="shared" si="914"/>
        <v>70980.84</v>
      </c>
      <c r="AT153" s="90"/>
      <c r="AU153" s="90">
        <f t="shared" si="915"/>
        <v>0</v>
      </c>
      <c r="AV153" s="90"/>
      <c r="AW153" s="89">
        <f t="shared" si="916"/>
        <v>0</v>
      </c>
      <c r="AX153" s="90"/>
      <c r="AY153" s="89">
        <f t="shared" si="917"/>
        <v>0</v>
      </c>
      <c r="AZ153" s="90"/>
      <c r="BA153" s="89">
        <f t="shared" si="918"/>
        <v>0</v>
      </c>
      <c r="BB153" s="90"/>
      <c r="BC153" s="89">
        <f t="shared" si="919"/>
        <v>0</v>
      </c>
      <c r="BD153" s="90"/>
      <c r="BE153" s="89">
        <f t="shared" si="920"/>
        <v>0</v>
      </c>
      <c r="BF153" s="90">
        <v>28</v>
      </c>
      <c r="BG153" s="89">
        <f t="shared" si="921"/>
        <v>2649951.36</v>
      </c>
      <c r="BH153" s="90"/>
      <c r="BI153" s="89">
        <f t="shared" si="922"/>
        <v>0</v>
      </c>
      <c r="BJ153" s="90"/>
      <c r="BK153" s="89">
        <f t="shared" si="923"/>
        <v>0</v>
      </c>
      <c r="BL153" s="90"/>
      <c r="BM153" s="89">
        <f t="shared" si="924"/>
        <v>0</v>
      </c>
      <c r="BN153" s="90"/>
      <c r="BO153" s="89">
        <f t="shared" si="925"/>
        <v>0</v>
      </c>
      <c r="BP153" s="90"/>
      <c r="BQ153" s="89">
        <f t="shared" si="926"/>
        <v>0</v>
      </c>
      <c r="BR153" s="90"/>
      <c r="BS153" s="89">
        <f t="shared" si="927"/>
        <v>0</v>
      </c>
      <c r="BT153" s="90"/>
      <c r="BU153" s="89">
        <f t="shared" si="928"/>
        <v>0</v>
      </c>
      <c r="BV153" s="90"/>
      <c r="BW153" s="89">
        <f t="shared" si="929"/>
        <v>0</v>
      </c>
      <c r="BX153" s="90"/>
      <c r="BY153" s="89">
        <f t="shared" si="930"/>
        <v>0</v>
      </c>
      <c r="BZ153" s="90"/>
      <c r="CA153" s="97">
        <f t="shared" si="931"/>
        <v>0</v>
      </c>
      <c r="CB153" s="90"/>
      <c r="CC153" s="89">
        <f t="shared" si="932"/>
        <v>0</v>
      </c>
      <c r="CD153" s="90"/>
      <c r="CE153" s="89">
        <f t="shared" si="933"/>
        <v>0</v>
      </c>
      <c r="CF153" s="90"/>
      <c r="CG153" s="89">
        <f t="shared" si="934"/>
        <v>0</v>
      </c>
      <c r="CH153" s="90"/>
      <c r="CI153" s="90">
        <f t="shared" si="935"/>
        <v>0</v>
      </c>
      <c r="CJ153" s="90"/>
      <c r="CK153" s="89">
        <f t="shared" si="936"/>
        <v>0</v>
      </c>
      <c r="CL153" s="90"/>
      <c r="CM153" s="89">
        <f t="shared" si="937"/>
        <v>0</v>
      </c>
      <c r="CN153" s="90"/>
      <c r="CO153" s="89">
        <f t="shared" si="938"/>
        <v>0</v>
      </c>
      <c r="CP153" s="90"/>
      <c r="CQ153" s="89">
        <f t="shared" si="939"/>
        <v>0</v>
      </c>
      <c r="CR153" s="90"/>
      <c r="CS153" s="89">
        <f t="shared" si="940"/>
        <v>0</v>
      </c>
      <c r="CT153" s="90"/>
      <c r="CU153" s="89">
        <f t="shared" si="941"/>
        <v>0</v>
      </c>
      <c r="CV153" s="90"/>
      <c r="CW153" s="89">
        <f t="shared" si="942"/>
        <v>0</v>
      </c>
      <c r="CX153" s="104">
        <v>0</v>
      </c>
      <c r="CY153" s="89">
        <f t="shared" si="943"/>
        <v>0</v>
      </c>
      <c r="CZ153" s="90"/>
      <c r="DA153" s="89">
        <f t="shared" si="944"/>
        <v>0</v>
      </c>
      <c r="DB153" s="90"/>
      <c r="DC153" s="95">
        <f t="shared" si="945"/>
        <v>0</v>
      </c>
      <c r="DD153" s="90"/>
      <c r="DE153" s="89">
        <f t="shared" si="946"/>
        <v>0</v>
      </c>
      <c r="DF153" s="105"/>
      <c r="DG153" s="89">
        <f t="shared" si="947"/>
        <v>0</v>
      </c>
      <c r="DH153" s="90"/>
      <c r="DI153" s="89">
        <f t="shared" si="948"/>
        <v>0</v>
      </c>
      <c r="DJ153" s="90"/>
      <c r="DK153" s="89">
        <f t="shared" si="949"/>
        <v>0</v>
      </c>
      <c r="DL153" s="90"/>
      <c r="DM153" s="97">
        <f t="shared" si="950"/>
        <v>0</v>
      </c>
      <c r="DN153" s="99">
        <f t="shared" si="951"/>
        <v>293</v>
      </c>
      <c r="DO153" s="97">
        <f t="shared" si="951"/>
        <v>25971100.679999996</v>
      </c>
    </row>
    <row r="154" spans="1:119" ht="45" customHeight="1" thickBot="1" x14ac:dyDescent="0.3">
      <c r="A154" s="100"/>
      <c r="B154" s="101">
        <v>124</v>
      </c>
      <c r="C154" s="82" t="s">
        <v>282</v>
      </c>
      <c r="D154" s="83">
        <v>22900</v>
      </c>
      <c r="E154" s="102">
        <v>3.24</v>
      </c>
      <c r="F154" s="102"/>
      <c r="G154" s="85">
        <v>1</v>
      </c>
      <c r="H154" s="86"/>
      <c r="I154" s="86"/>
      <c r="J154" s="83">
        <v>1.4</v>
      </c>
      <c r="K154" s="83">
        <v>1.68</v>
      </c>
      <c r="L154" s="83">
        <v>2.23</v>
      </c>
      <c r="M154" s="87">
        <v>2.57</v>
      </c>
      <c r="N154" s="90"/>
      <c r="O154" s="89">
        <f t="shared" si="897"/>
        <v>0</v>
      </c>
      <c r="P154" s="90">
        <v>0</v>
      </c>
      <c r="Q154" s="90">
        <f t="shared" si="900"/>
        <v>0</v>
      </c>
      <c r="R154" s="90"/>
      <c r="S154" s="89">
        <f t="shared" si="901"/>
        <v>0</v>
      </c>
      <c r="T154" s="90"/>
      <c r="U154" s="89">
        <f t="shared" si="902"/>
        <v>0</v>
      </c>
      <c r="V154" s="90">
        <v>20</v>
      </c>
      <c r="W154" s="89">
        <f t="shared" si="903"/>
        <v>2285236.7999999998</v>
      </c>
      <c r="X154" s="90"/>
      <c r="Y154" s="89">
        <f t="shared" si="904"/>
        <v>0</v>
      </c>
      <c r="Z154" s="90"/>
      <c r="AA154" s="89">
        <f t="shared" si="905"/>
        <v>0</v>
      </c>
      <c r="AB154" s="90"/>
      <c r="AC154" s="89">
        <f t="shared" si="906"/>
        <v>0</v>
      </c>
      <c r="AD154" s="90"/>
      <c r="AE154" s="89">
        <f t="shared" si="907"/>
        <v>0</v>
      </c>
      <c r="AF154" s="90"/>
      <c r="AG154" s="89">
        <f t="shared" si="908"/>
        <v>0</v>
      </c>
      <c r="AH154" s="150"/>
      <c r="AI154" s="89">
        <f t="shared" si="909"/>
        <v>0</v>
      </c>
      <c r="AJ154" s="90"/>
      <c r="AK154" s="89">
        <f t="shared" si="910"/>
        <v>0</v>
      </c>
      <c r="AL154" s="104">
        <v>2</v>
      </c>
      <c r="AM154" s="123">
        <f t="shared" si="911"/>
        <v>274228.41600000003</v>
      </c>
      <c r="AN154" s="90"/>
      <c r="AO154" s="95">
        <f t="shared" si="912"/>
        <v>0</v>
      </c>
      <c r="AP154" s="90"/>
      <c r="AQ154" s="89">
        <f t="shared" si="913"/>
        <v>0</v>
      </c>
      <c r="AR154" s="90"/>
      <c r="AS154" s="90">
        <f t="shared" si="914"/>
        <v>0</v>
      </c>
      <c r="AT154" s="90"/>
      <c r="AU154" s="90">
        <f t="shared" si="915"/>
        <v>0</v>
      </c>
      <c r="AV154" s="90"/>
      <c r="AW154" s="89">
        <f t="shared" si="916"/>
        <v>0</v>
      </c>
      <c r="AX154" s="90"/>
      <c r="AY154" s="89">
        <f t="shared" si="917"/>
        <v>0</v>
      </c>
      <c r="AZ154" s="90"/>
      <c r="BA154" s="89">
        <f t="shared" si="918"/>
        <v>0</v>
      </c>
      <c r="BB154" s="90"/>
      <c r="BC154" s="89">
        <f t="shared" si="919"/>
        <v>0</v>
      </c>
      <c r="BD154" s="90"/>
      <c r="BE154" s="89">
        <f t="shared" si="920"/>
        <v>0</v>
      </c>
      <c r="BF154" s="90"/>
      <c r="BG154" s="89">
        <f t="shared" si="921"/>
        <v>0</v>
      </c>
      <c r="BH154" s="90"/>
      <c r="BI154" s="89">
        <f t="shared" si="922"/>
        <v>0</v>
      </c>
      <c r="BJ154" s="90"/>
      <c r="BK154" s="89">
        <f t="shared" si="923"/>
        <v>0</v>
      </c>
      <c r="BL154" s="90"/>
      <c r="BM154" s="89">
        <f t="shared" si="924"/>
        <v>0</v>
      </c>
      <c r="BN154" s="90"/>
      <c r="BO154" s="89">
        <f t="shared" si="925"/>
        <v>0</v>
      </c>
      <c r="BP154" s="90"/>
      <c r="BQ154" s="89">
        <f t="shared" si="926"/>
        <v>0</v>
      </c>
      <c r="BR154" s="90"/>
      <c r="BS154" s="89">
        <f t="shared" si="927"/>
        <v>0</v>
      </c>
      <c r="BT154" s="90"/>
      <c r="BU154" s="89">
        <f t="shared" si="928"/>
        <v>0</v>
      </c>
      <c r="BV154" s="90"/>
      <c r="BW154" s="89">
        <f t="shared" si="929"/>
        <v>0</v>
      </c>
      <c r="BX154" s="90"/>
      <c r="BY154" s="89">
        <f t="shared" si="930"/>
        <v>0</v>
      </c>
      <c r="BZ154" s="90"/>
      <c r="CA154" s="97">
        <f t="shared" si="931"/>
        <v>0</v>
      </c>
      <c r="CB154" s="90"/>
      <c r="CC154" s="89">
        <f t="shared" si="932"/>
        <v>0</v>
      </c>
      <c r="CD154" s="90"/>
      <c r="CE154" s="89">
        <f t="shared" si="933"/>
        <v>0</v>
      </c>
      <c r="CF154" s="90"/>
      <c r="CG154" s="89">
        <f t="shared" si="934"/>
        <v>0</v>
      </c>
      <c r="CH154" s="90"/>
      <c r="CI154" s="90">
        <f t="shared" si="935"/>
        <v>0</v>
      </c>
      <c r="CJ154" s="90"/>
      <c r="CK154" s="89">
        <f t="shared" si="936"/>
        <v>0</v>
      </c>
      <c r="CL154" s="90"/>
      <c r="CM154" s="89">
        <f t="shared" si="937"/>
        <v>0</v>
      </c>
      <c r="CN154" s="90"/>
      <c r="CO154" s="89">
        <f t="shared" si="938"/>
        <v>0</v>
      </c>
      <c r="CP154" s="90"/>
      <c r="CQ154" s="89">
        <f t="shared" si="939"/>
        <v>0</v>
      </c>
      <c r="CR154" s="90"/>
      <c r="CS154" s="89">
        <f t="shared" si="940"/>
        <v>0</v>
      </c>
      <c r="CT154" s="90"/>
      <c r="CU154" s="89">
        <f t="shared" si="941"/>
        <v>0</v>
      </c>
      <c r="CV154" s="90"/>
      <c r="CW154" s="89">
        <f t="shared" si="942"/>
        <v>0</v>
      </c>
      <c r="CX154" s="104">
        <v>0</v>
      </c>
      <c r="CY154" s="89">
        <f t="shared" si="943"/>
        <v>0</v>
      </c>
      <c r="CZ154" s="90"/>
      <c r="DA154" s="89">
        <f t="shared" si="944"/>
        <v>0</v>
      </c>
      <c r="DB154" s="90"/>
      <c r="DC154" s="95">
        <f t="shared" si="945"/>
        <v>0</v>
      </c>
      <c r="DD154" s="90"/>
      <c r="DE154" s="89">
        <f t="shared" si="946"/>
        <v>0</v>
      </c>
      <c r="DF154" s="105"/>
      <c r="DG154" s="89">
        <f t="shared" si="947"/>
        <v>0</v>
      </c>
      <c r="DH154" s="90"/>
      <c r="DI154" s="89">
        <f t="shared" si="948"/>
        <v>0</v>
      </c>
      <c r="DJ154" s="90"/>
      <c r="DK154" s="89">
        <f t="shared" si="949"/>
        <v>0</v>
      </c>
      <c r="DL154" s="90"/>
      <c r="DM154" s="97">
        <f t="shared" si="950"/>
        <v>0</v>
      </c>
      <c r="DN154" s="99">
        <f t="shared" si="951"/>
        <v>22</v>
      </c>
      <c r="DO154" s="97">
        <f t="shared" si="951"/>
        <v>2559465.216</v>
      </c>
    </row>
    <row r="155" spans="1:119" ht="30" customHeight="1" thickBot="1" x14ac:dyDescent="0.3">
      <c r="A155" s="100"/>
      <c r="B155" s="101">
        <v>125</v>
      </c>
      <c r="C155" s="82" t="s">
        <v>283</v>
      </c>
      <c r="D155" s="83">
        <v>22900</v>
      </c>
      <c r="E155" s="102">
        <v>1.0900000000000001</v>
      </c>
      <c r="F155" s="102"/>
      <c r="G155" s="85">
        <v>1</v>
      </c>
      <c r="H155" s="86"/>
      <c r="I155" s="86"/>
      <c r="J155" s="83">
        <v>1.4</v>
      </c>
      <c r="K155" s="83">
        <v>1.68</v>
      </c>
      <c r="L155" s="83">
        <v>2.23</v>
      </c>
      <c r="M155" s="87">
        <v>2.57</v>
      </c>
      <c r="N155" s="90">
        <v>7</v>
      </c>
      <c r="O155" s="89">
        <f t="shared" si="897"/>
        <v>269079.58</v>
      </c>
      <c r="P155" s="90">
        <v>1</v>
      </c>
      <c r="Q155" s="90">
        <f t="shared" si="900"/>
        <v>38439.94</v>
      </c>
      <c r="R155" s="90"/>
      <c r="S155" s="89">
        <f t="shared" si="901"/>
        <v>0</v>
      </c>
      <c r="T155" s="90"/>
      <c r="U155" s="89">
        <f t="shared" si="902"/>
        <v>0</v>
      </c>
      <c r="V155" s="90">
        <v>70</v>
      </c>
      <c r="W155" s="89">
        <f t="shared" si="903"/>
        <v>2690795.8000000003</v>
      </c>
      <c r="X155" s="90"/>
      <c r="Y155" s="89">
        <f t="shared" si="904"/>
        <v>0</v>
      </c>
      <c r="Z155" s="90"/>
      <c r="AA155" s="89">
        <f t="shared" si="905"/>
        <v>0</v>
      </c>
      <c r="AB155" s="90"/>
      <c r="AC155" s="89">
        <f t="shared" si="906"/>
        <v>0</v>
      </c>
      <c r="AD155" s="90">
        <v>1</v>
      </c>
      <c r="AE155" s="89">
        <f t="shared" si="907"/>
        <v>38439.94</v>
      </c>
      <c r="AF155" s="90"/>
      <c r="AG155" s="89">
        <f t="shared" si="908"/>
        <v>0</v>
      </c>
      <c r="AH155" s="150">
        <v>3</v>
      </c>
      <c r="AI155" s="89">
        <f t="shared" si="909"/>
        <v>115319.82</v>
      </c>
      <c r="AJ155" s="90"/>
      <c r="AK155" s="89">
        <f t="shared" si="910"/>
        <v>0</v>
      </c>
      <c r="AL155" s="104">
        <v>126</v>
      </c>
      <c r="AM155" s="152">
        <f>(AL155*$D155*$E155*$G155*$K155*$AM$10)+0.04</f>
        <v>5812118.9680000003</v>
      </c>
      <c r="AN155" s="105"/>
      <c r="AO155" s="95">
        <f t="shared" si="912"/>
        <v>0</v>
      </c>
      <c r="AP155" s="90"/>
      <c r="AQ155" s="89">
        <f t="shared" si="913"/>
        <v>0</v>
      </c>
      <c r="AR155" s="90"/>
      <c r="AS155" s="90">
        <f t="shared" si="914"/>
        <v>0</v>
      </c>
      <c r="AT155" s="90"/>
      <c r="AU155" s="90">
        <f t="shared" si="915"/>
        <v>0</v>
      </c>
      <c r="AV155" s="90"/>
      <c r="AW155" s="89">
        <f t="shared" si="916"/>
        <v>0</v>
      </c>
      <c r="AX155" s="90"/>
      <c r="AY155" s="89">
        <f t="shared" si="917"/>
        <v>0</v>
      </c>
      <c r="AZ155" s="90"/>
      <c r="BA155" s="89">
        <f t="shared" si="918"/>
        <v>0</v>
      </c>
      <c r="BB155" s="90"/>
      <c r="BC155" s="89">
        <f t="shared" si="919"/>
        <v>0</v>
      </c>
      <c r="BD155" s="90"/>
      <c r="BE155" s="89">
        <f t="shared" si="920"/>
        <v>0</v>
      </c>
      <c r="BF155" s="90"/>
      <c r="BG155" s="89">
        <f t="shared" si="921"/>
        <v>0</v>
      </c>
      <c r="BH155" s="90">
        <v>2</v>
      </c>
      <c r="BI155" s="89">
        <f t="shared" si="922"/>
        <v>83868.960000000006</v>
      </c>
      <c r="BJ155" s="90"/>
      <c r="BK155" s="89">
        <f t="shared" si="923"/>
        <v>0</v>
      </c>
      <c r="BL155" s="90"/>
      <c r="BM155" s="89">
        <f t="shared" si="924"/>
        <v>0</v>
      </c>
      <c r="BN155" s="90"/>
      <c r="BO155" s="89">
        <f t="shared" si="925"/>
        <v>0</v>
      </c>
      <c r="BP155" s="90"/>
      <c r="BQ155" s="89">
        <f t="shared" si="926"/>
        <v>0</v>
      </c>
      <c r="BR155" s="90"/>
      <c r="BS155" s="89">
        <f t="shared" si="927"/>
        <v>0</v>
      </c>
      <c r="BT155" s="90"/>
      <c r="BU155" s="89">
        <f t="shared" si="928"/>
        <v>0</v>
      </c>
      <c r="BV155" s="90"/>
      <c r="BW155" s="89">
        <f t="shared" si="929"/>
        <v>0</v>
      </c>
      <c r="BX155" s="90">
        <v>1</v>
      </c>
      <c r="BY155" s="89">
        <f t="shared" si="930"/>
        <v>41934.480000000003</v>
      </c>
      <c r="BZ155" s="90"/>
      <c r="CA155" s="97">
        <f t="shared" si="931"/>
        <v>0</v>
      </c>
      <c r="CB155" s="90"/>
      <c r="CC155" s="89">
        <f t="shared" si="932"/>
        <v>0</v>
      </c>
      <c r="CD155" s="90"/>
      <c r="CE155" s="89">
        <f t="shared" si="933"/>
        <v>0</v>
      </c>
      <c r="CF155" s="90"/>
      <c r="CG155" s="89">
        <f t="shared" si="934"/>
        <v>0</v>
      </c>
      <c r="CH155" s="90"/>
      <c r="CI155" s="90">
        <f t="shared" si="935"/>
        <v>0</v>
      </c>
      <c r="CJ155" s="90"/>
      <c r="CK155" s="89">
        <f t="shared" si="936"/>
        <v>0</v>
      </c>
      <c r="CL155" s="90"/>
      <c r="CM155" s="89">
        <f t="shared" si="937"/>
        <v>0</v>
      </c>
      <c r="CN155" s="90"/>
      <c r="CO155" s="89">
        <f t="shared" si="938"/>
        <v>0</v>
      </c>
      <c r="CP155" s="90"/>
      <c r="CQ155" s="89">
        <f t="shared" si="939"/>
        <v>0</v>
      </c>
      <c r="CR155" s="90"/>
      <c r="CS155" s="89">
        <f t="shared" si="940"/>
        <v>0</v>
      </c>
      <c r="CT155" s="90"/>
      <c r="CU155" s="89">
        <f t="shared" si="941"/>
        <v>0</v>
      </c>
      <c r="CV155" s="90"/>
      <c r="CW155" s="89">
        <f t="shared" si="942"/>
        <v>0</v>
      </c>
      <c r="CX155" s="104"/>
      <c r="CY155" s="89">
        <f t="shared" si="943"/>
        <v>0</v>
      </c>
      <c r="CZ155" s="90"/>
      <c r="DA155" s="89">
        <f t="shared" si="944"/>
        <v>0</v>
      </c>
      <c r="DB155" s="90"/>
      <c r="DC155" s="95">
        <f t="shared" si="945"/>
        <v>0</v>
      </c>
      <c r="DD155" s="90"/>
      <c r="DE155" s="89">
        <f t="shared" si="946"/>
        <v>0</v>
      </c>
      <c r="DF155" s="105"/>
      <c r="DG155" s="89">
        <f t="shared" si="947"/>
        <v>0</v>
      </c>
      <c r="DH155" s="90"/>
      <c r="DI155" s="89">
        <f t="shared" si="948"/>
        <v>0</v>
      </c>
      <c r="DJ155" s="90"/>
      <c r="DK155" s="89">
        <f t="shared" si="949"/>
        <v>0</v>
      </c>
      <c r="DL155" s="90"/>
      <c r="DM155" s="97">
        <f t="shared" si="950"/>
        <v>0</v>
      </c>
      <c r="DN155" s="99">
        <f t="shared" si="951"/>
        <v>211</v>
      </c>
      <c r="DO155" s="97">
        <f t="shared" si="951"/>
        <v>9089997.4880000018</v>
      </c>
    </row>
    <row r="156" spans="1:119" ht="30" customHeight="1" x14ac:dyDescent="0.25">
      <c r="A156" s="100"/>
      <c r="B156" s="101">
        <v>126</v>
      </c>
      <c r="C156" s="82" t="s">
        <v>284</v>
      </c>
      <c r="D156" s="83">
        <v>22900</v>
      </c>
      <c r="E156" s="102">
        <v>1.36</v>
      </c>
      <c r="F156" s="102"/>
      <c r="G156" s="85">
        <v>1</v>
      </c>
      <c r="H156" s="86"/>
      <c r="I156" s="86"/>
      <c r="J156" s="83">
        <v>1.4</v>
      </c>
      <c r="K156" s="83">
        <v>1.68</v>
      </c>
      <c r="L156" s="83">
        <v>2.23</v>
      </c>
      <c r="M156" s="87">
        <v>2.57</v>
      </c>
      <c r="N156" s="90">
        <v>2</v>
      </c>
      <c r="O156" s="89">
        <f t="shared" si="897"/>
        <v>95923.520000000019</v>
      </c>
      <c r="P156" s="90">
        <v>1</v>
      </c>
      <c r="Q156" s="90">
        <f t="shared" si="900"/>
        <v>47961.760000000009</v>
      </c>
      <c r="R156" s="90"/>
      <c r="S156" s="89">
        <f t="shared" si="901"/>
        <v>0</v>
      </c>
      <c r="T156" s="90"/>
      <c r="U156" s="89">
        <f t="shared" si="902"/>
        <v>0</v>
      </c>
      <c r="V156" s="90">
        <v>2</v>
      </c>
      <c r="W156" s="89">
        <f t="shared" si="903"/>
        <v>95923.520000000019</v>
      </c>
      <c r="X156" s="90"/>
      <c r="Y156" s="89">
        <f t="shared" si="904"/>
        <v>0</v>
      </c>
      <c r="Z156" s="90"/>
      <c r="AA156" s="89">
        <f t="shared" si="905"/>
        <v>0</v>
      </c>
      <c r="AB156" s="90"/>
      <c r="AC156" s="89">
        <f t="shared" si="906"/>
        <v>0</v>
      </c>
      <c r="AD156" s="90"/>
      <c r="AE156" s="89">
        <f t="shared" si="907"/>
        <v>0</v>
      </c>
      <c r="AF156" s="90"/>
      <c r="AG156" s="89">
        <f t="shared" si="908"/>
        <v>0</v>
      </c>
      <c r="AH156" s="150">
        <v>1</v>
      </c>
      <c r="AI156" s="89">
        <f t="shared" si="909"/>
        <v>47961.760000000009</v>
      </c>
      <c r="AJ156" s="90"/>
      <c r="AK156" s="89">
        <f t="shared" si="910"/>
        <v>0</v>
      </c>
      <c r="AL156" s="103">
        <v>2</v>
      </c>
      <c r="AM156" s="140">
        <f t="shared" si="911"/>
        <v>115108.22400000002</v>
      </c>
      <c r="AN156" s="90"/>
      <c r="AO156" s="95">
        <f t="shared" si="912"/>
        <v>0</v>
      </c>
      <c r="AP156" s="90"/>
      <c r="AQ156" s="89">
        <f t="shared" si="913"/>
        <v>0</v>
      </c>
      <c r="AR156" s="90"/>
      <c r="AS156" s="90">
        <f t="shared" si="914"/>
        <v>0</v>
      </c>
      <c r="AT156" s="90"/>
      <c r="AU156" s="90">
        <f t="shared" si="915"/>
        <v>0</v>
      </c>
      <c r="AV156" s="90"/>
      <c r="AW156" s="89">
        <f t="shared" si="916"/>
        <v>0</v>
      </c>
      <c r="AX156" s="90"/>
      <c r="AY156" s="89">
        <f t="shared" si="917"/>
        <v>0</v>
      </c>
      <c r="AZ156" s="90"/>
      <c r="BA156" s="89">
        <f t="shared" si="918"/>
        <v>0</v>
      </c>
      <c r="BB156" s="90"/>
      <c r="BC156" s="89">
        <f t="shared" si="919"/>
        <v>0</v>
      </c>
      <c r="BD156" s="90"/>
      <c r="BE156" s="89">
        <f t="shared" si="920"/>
        <v>0</v>
      </c>
      <c r="BF156" s="90"/>
      <c r="BG156" s="89">
        <f t="shared" si="921"/>
        <v>0</v>
      </c>
      <c r="BH156" s="90"/>
      <c r="BI156" s="89">
        <f t="shared" si="922"/>
        <v>0</v>
      </c>
      <c r="BJ156" s="90"/>
      <c r="BK156" s="89">
        <f t="shared" si="923"/>
        <v>0</v>
      </c>
      <c r="BL156" s="90"/>
      <c r="BM156" s="89">
        <f t="shared" si="924"/>
        <v>0</v>
      </c>
      <c r="BN156" s="90"/>
      <c r="BO156" s="89">
        <f t="shared" si="925"/>
        <v>0</v>
      </c>
      <c r="BP156" s="90"/>
      <c r="BQ156" s="89">
        <f t="shared" si="926"/>
        <v>0</v>
      </c>
      <c r="BR156" s="90"/>
      <c r="BS156" s="89">
        <f t="shared" si="927"/>
        <v>0</v>
      </c>
      <c r="BT156" s="90"/>
      <c r="BU156" s="89">
        <f t="shared" si="928"/>
        <v>0</v>
      </c>
      <c r="BV156" s="90"/>
      <c r="BW156" s="89">
        <f t="shared" si="929"/>
        <v>0</v>
      </c>
      <c r="BX156" s="90"/>
      <c r="BY156" s="89">
        <f t="shared" si="930"/>
        <v>0</v>
      </c>
      <c r="BZ156" s="90"/>
      <c r="CA156" s="97">
        <f t="shared" si="931"/>
        <v>0</v>
      </c>
      <c r="CB156" s="90"/>
      <c r="CC156" s="89">
        <f t="shared" si="932"/>
        <v>0</v>
      </c>
      <c r="CD156" s="90"/>
      <c r="CE156" s="89">
        <f t="shared" si="933"/>
        <v>0</v>
      </c>
      <c r="CF156" s="90"/>
      <c r="CG156" s="89">
        <f t="shared" si="934"/>
        <v>0</v>
      </c>
      <c r="CH156" s="90"/>
      <c r="CI156" s="90">
        <f t="shared" si="935"/>
        <v>0</v>
      </c>
      <c r="CJ156" s="90"/>
      <c r="CK156" s="89">
        <f t="shared" si="936"/>
        <v>0</v>
      </c>
      <c r="CL156" s="90"/>
      <c r="CM156" s="89">
        <f t="shared" si="937"/>
        <v>0</v>
      </c>
      <c r="CN156" s="90"/>
      <c r="CO156" s="89">
        <f t="shared" si="938"/>
        <v>0</v>
      </c>
      <c r="CP156" s="90"/>
      <c r="CQ156" s="89">
        <f t="shared" si="939"/>
        <v>0</v>
      </c>
      <c r="CR156" s="90"/>
      <c r="CS156" s="89">
        <f t="shared" si="940"/>
        <v>0</v>
      </c>
      <c r="CT156" s="90"/>
      <c r="CU156" s="89">
        <f t="shared" si="941"/>
        <v>0</v>
      </c>
      <c r="CV156" s="90"/>
      <c r="CW156" s="89">
        <f t="shared" si="942"/>
        <v>0</v>
      </c>
      <c r="CX156" s="104">
        <v>0</v>
      </c>
      <c r="CY156" s="89">
        <f t="shared" si="943"/>
        <v>0</v>
      </c>
      <c r="CZ156" s="90"/>
      <c r="DA156" s="89">
        <f t="shared" si="944"/>
        <v>0</v>
      </c>
      <c r="DB156" s="90"/>
      <c r="DC156" s="95">
        <f t="shared" si="945"/>
        <v>0</v>
      </c>
      <c r="DD156" s="90"/>
      <c r="DE156" s="89">
        <f t="shared" si="946"/>
        <v>0</v>
      </c>
      <c r="DF156" s="105"/>
      <c r="DG156" s="89">
        <f t="shared" si="947"/>
        <v>0</v>
      </c>
      <c r="DH156" s="90"/>
      <c r="DI156" s="89">
        <f t="shared" si="948"/>
        <v>0</v>
      </c>
      <c r="DJ156" s="90"/>
      <c r="DK156" s="89">
        <f t="shared" si="949"/>
        <v>0</v>
      </c>
      <c r="DL156" s="90"/>
      <c r="DM156" s="97">
        <f t="shared" si="950"/>
        <v>0</v>
      </c>
      <c r="DN156" s="99">
        <f t="shared" si="951"/>
        <v>8</v>
      </c>
      <c r="DO156" s="97">
        <f t="shared" si="951"/>
        <v>402878.7840000001</v>
      </c>
    </row>
    <row r="157" spans="1:119" ht="30" customHeight="1" x14ac:dyDescent="0.25">
      <c r="A157" s="100"/>
      <c r="B157" s="101">
        <v>127</v>
      </c>
      <c r="C157" s="82" t="s">
        <v>285</v>
      </c>
      <c r="D157" s="83">
        <v>22900</v>
      </c>
      <c r="E157" s="102">
        <v>1.41</v>
      </c>
      <c r="F157" s="102"/>
      <c r="G157" s="85">
        <v>1</v>
      </c>
      <c r="H157" s="86"/>
      <c r="I157" s="86"/>
      <c r="J157" s="83">
        <v>1.4</v>
      </c>
      <c r="K157" s="83">
        <v>1.68</v>
      </c>
      <c r="L157" s="83">
        <v>2.23</v>
      </c>
      <c r="M157" s="87">
        <v>2.57</v>
      </c>
      <c r="N157" s="90">
        <v>2</v>
      </c>
      <c r="O157" s="89">
        <f t="shared" si="897"/>
        <v>99450.12</v>
      </c>
      <c r="P157" s="90">
        <v>0</v>
      </c>
      <c r="Q157" s="90">
        <f t="shared" si="900"/>
        <v>0</v>
      </c>
      <c r="R157" s="90"/>
      <c r="S157" s="89">
        <f t="shared" si="901"/>
        <v>0</v>
      </c>
      <c r="T157" s="90"/>
      <c r="U157" s="89">
        <f t="shared" si="902"/>
        <v>0</v>
      </c>
      <c r="V157" s="90">
        <v>7</v>
      </c>
      <c r="W157" s="89">
        <f t="shared" si="903"/>
        <v>348075.42</v>
      </c>
      <c r="X157" s="90"/>
      <c r="Y157" s="89">
        <f t="shared" si="904"/>
        <v>0</v>
      </c>
      <c r="Z157" s="90"/>
      <c r="AA157" s="89">
        <f t="shared" si="905"/>
        <v>0</v>
      </c>
      <c r="AB157" s="90"/>
      <c r="AC157" s="89">
        <f t="shared" si="906"/>
        <v>0</v>
      </c>
      <c r="AD157" s="90"/>
      <c r="AE157" s="89">
        <f t="shared" si="907"/>
        <v>0</v>
      </c>
      <c r="AF157" s="90"/>
      <c r="AG157" s="89">
        <f t="shared" si="908"/>
        <v>0</v>
      </c>
      <c r="AH157" s="150">
        <v>38</v>
      </c>
      <c r="AI157" s="89">
        <f t="shared" si="909"/>
        <v>1889552.28</v>
      </c>
      <c r="AJ157" s="90"/>
      <c r="AK157" s="89">
        <f t="shared" si="910"/>
        <v>0</v>
      </c>
      <c r="AL157" s="104">
        <v>0</v>
      </c>
      <c r="AM157" s="89">
        <f t="shared" si="911"/>
        <v>0</v>
      </c>
      <c r="AN157" s="90"/>
      <c r="AO157" s="95">
        <f t="shared" si="912"/>
        <v>0</v>
      </c>
      <c r="AP157" s="90"/>
      <c r="AQ157" s="89">
        <f t="shared" si="913"/>
        <v>0</v>
      </c>
      <c r="AR157" s="90"/>
      <c r="AS157" s="90">
        <f t="shared" si="914"/>
        <v>0</v>
      </c>
      <c r="AT157" s="90"/>
      <c r="AU157" s="90">
        <f t="shared" si="915"/>
        <v>0</v>
      </c>
      <c r="AV157" s="90"/>
      <c r="AW157" s="89">
        <f t="shared" si="916"/>
        <v>0</v>
      </c>
      <c r="AX157" s="90"/>
      <c r="AY157" s="89">
        <f t="shared" si="917"/>
        <v>0</v>
      </c>
      <c r="AZ157" s="90"/>
      <c r="BA157" s="89">
        <f t="shared" si="918"/>
        <v>0</v>
      </c>
      <c r="BB157" s="90"/>
      <c r="BC157" s="89">
        <f t="shared" si="919"/>
        <v>0</v>
      </c>
      <c r="BD157" s="90"/>
      <c r="BE157" s="89">
        <f t="shared" si="920"/>
        <v>0</v>
      </c>
      <c r="BF157" s="90"/>
      <c r="BG157" s="89">
        <f t="shared" si="921"/>
        <v>0</v>
      </c>
      <c r="BH157" s="90"/>
      <c r="BI157" s="89">
        <f t="shared" si="922"/>
        <v>0</v>
      </c>
      <c r="BJ157" s="90"/>
      <c r="BK157" s="89">
        <f t="shared" si="923"/>
        <v>0</v>
      </c>
      <c r="BL157" s="90"/>
      <c r="BM157" s="89">
        <f t="shared" si="924"/>
        <v>0</v>
      </c>
      <c r="BN157" s="90"/>
      <c r="BO157" s="89">
        <f t="shared" si="925"/>
        <v>0</v>
      </c>
      <c r="BP157" s="90"/>
      <c r="BQ157" s="89">
        <f t="shared" si="926"/>
        <v>0</v>
      </c>
      <c r="BR157" s="90"/>
      <c r="BS157" s="89">
        <f t="shared" si="927"/>
        <v>0</v>
      </c>
      <c r="BT157" s="90"/>
      <c r="BU157" s="89">
        <f t="shared" si="928"/>
        <v>0</v>
      </c>
      <c r="BV157" s="90"/>
      <c r="BW157" s="89">
        <f t="shared" si="929"/>
        <v>0</v>
      </c>
      <c r="BX157" s="90">
        <v>1</v>
      </c>
      <c r="BY157" s="89">
        <f t="shared" si="930"/>
        <v>54245.51999999999</v>
      </c>
      <c r="BZ157" s="90"/>
      <c r="CA157" s="97">
        <f t="shared" si="931"/>
        <v>0</v>
      </c>
      <c r="CB157" s="90"/>
      <c r="CC157" s="89">
        <f t="shared" si="932"/>
        <v>0</v>
      </c>
      <c r="CD157" s="90"/>
      <c r="CE157" s="89">
        <f t="shared" si="933"/>
        <v>0</v>
      </c>
      <c r="CF157" s="90"/>
      <c r="CG157" s="89">
        <f t="shared" si="934"/>
        <v>0</v>
      </c>
      <c r="CH157" s="90"/>
      <c r="CI157" s="90">
        <f t="shared" si="935"/>
        <v>0</v>
      </c>
      <c r="CJ157" s="90"/>
      <c r="CK157" s="89">
        <f t="shared" si="936"/>
        <v>0</v>
      </c>
      <c r="CL157" s="90"/>
      <c r="CM157" s="89">
        <f t="shared" si="937"/>
        <v>0</v>
      </c>
      <c r="CN157" s="90"/>
      <c r="CO157" s="89">
        <f t="shared" si="938"/>
        <v>0</v>
      </c>
      <c r="CP157" s="90"/>
      <c r="CQ157" s="89">
        <f t="shared" si="939"/>
        <v>0</v>
      </c>
      <c r="CR157" s="90"/>
      <c r="CS157" s="89">
        <f t="shared" si="940"/>
        <v>0</v>
      </c>
      <c r="CT157" s="90"/>
      <c r="CU157" s="89">
        <f t="shared" si="941"/>
        <v>0</v>
      </c>
      <c r="CV157" s="90"/>
      <c r="CW157" s="89">
        <f t="shared" si="942"/>
        <v>0</v>
      </c>
      <c r="CX157" s="104">
        <v>0</v>
      </c>
      <c r="CY157" s="89">
        <f t="shared" si="943"/>
        <v>0</v>
      </c>
      <c r="CZ157" s="90"/>
      <c r="DA157" s="89">
        <f t="shared" si="944"/>
        <v>0</v>
      </c>
      <c r="DB157" s="90"/>
      <c r="DC157" s="95">
        <f t="shared" si="945"/>
        <v>0</v>
      </c>
      <c r="DD157" s="90"/>
      <c r="DE157" s="89">
        <f t="shared" si="946"/>
        <v>0</v>
      </c>
      <c r="DF157" s="105"/>
      <c r="DG157" s="89">
        <f t="shared" si="947"/>
        <v>0</v>
      </c>
      <c r="DH157" s="90"/>
      <c r="DI157" s="89">
        <f t="shared" si="948"/>
        <v>0</v>
      </c>
      <c r="DJ157" s="90"/>
      <c r="DK157" s="89">
        <f t="shared" si="949"/>
        <v>0</v>
      </c>
      <c r="DL157" s="90"/>
      <c r="DM157" s="97">
        <f t="shared" si="950"/>
        <v>0</v>
      </c>
      <c r="DN157" s="99">
        <f t="shared" si="951"/>
        <v>48</v>
      </c>
      <c r="DO157" s="97">
        <f t="shared" si="951"/>
        <v>2391323.34</v>
      </c>
    </row>
    <row r="158" spans="1:119" ht="45" customHeight="1" x14ac:dyDescent="0.25">
      <c r="A158" s="100"/>
      <c r="B158" s="101">
        <v>128</v>
      </c>
      <c r="C158" s="82" t="s">
        <v>286</v>
      </c>
      <c r="D158" s="83">
        <v>22900</v>
      </c>
      <c r="E158" s="102">
        <v>1.88</v>
      </c>
      <c r="F158" s="102"/>
      <c r="G158" s="85">
        <v>1</v>
      </c>
      <c r="H158" s="86"/>
      <c r="I158" s="86"/>
      <c r="J158" s="83">
        <v>1.4</v>
      </c>
      <c r="K158" s="83">
        <v>1.68</v>
      </c>
      <c r="L158" s="83">
        <v>2.23</v>
      </c>
      <c r="M158" s="87">
        <v>2.57</v>
      </c>
      <c r="N158" s="90"/>
      <c r="O158" s="89">
        <f t="shared" si="897"/>
        <v>0</v>
      </c>
      <c r="P158" s="90">
        <v>0</v>
      </c>
      <c r="Q158" s="90">
        <f t="shared" si="900"/>
        <v>0</v>
      </c>
      <c r="R158" s="90"/>
      <c r="S158" s="89">
        <f t="shared" si="901"/>
        <v>0</v>
      </c>
      <c r="T158" s="90"/>
      <c r="U158" s="89">
        <f t="shared" si="902"/>
        <v>0</v>
      </c>
      <c r="V158" s="90">
        <v>8</v>
      </c>
      <c r="W158" s="89">
        <f t="shared" si="903"/>
        <v>530400.64</v>
      </c>
      <c r="X158" s="90"/>
      <c r="Y158" s="89">
        <f t="shared" si="904"/>
        <v>0</v>
      </c>
      <c r="Z158" s="90"/>
      <c r="AA158" s="89">
        <f t="shared" si="905"/>
        <v>0</v>
      </c>
      <c r="AB158" s="90"/>
      <c r="AC158" s="89">
        <f t="shared" si="906"/>
        <v>0</v>
      </c>
      <c r="AD158" s="90"/>
      <c r="AE158" s="89">
        <f t="shared" si="907"/>
        <v>0</v>
      </c>
      <c r="AF158" s="90"/>
      <c r="AG158" s="89">
        <f t="shared" si="908"/>
        <v>0</v>
      </c>
      <c r="AH158" s="150"/>
      <c r="AI158" s="89">
        <f t="shared" si="909"/>
        <v>0</v>
      </c>
      <c r="AJ158" s="90"/>
      <c r="AK158" s="89">
        <f t="shared" si="910"/>
        <v>0</v>
      </c>
      <c r="AL158" s="104">
        <v>3</v>
      </c>
      <c r="AM158" s="89">
        <f t="shared" si="911"/>
        <v>238680.28799999997</v>
      </c>
      <c r="AN158" s="90"/>
      <c r="AO158" s="95">
        <f t="shared" si="912"/>
        <v>0</v>
      </c>
      <c r="AP158" s="90"/>
      <c r="AQ158" s="89">
        <f t="shared" si="913"/>
        <v>0</v>
      </c>
      <c r="AR158" s="90"/>
      <c r="AS158" s="90">
        <f t="shared" si="914"/>
        <v>0</v>
      </c>
      <c r="AT158" s="90"/>
      <c r="AU158" s="90">
        <f t="shared" si="915"/>
        <v>0</v>
      </c>
      <c r="AV158" s="90"/>
      <c r="AW158" s="89">
        <f t="shared" si="916"/>
        <v>0</v>
      </c>
      <c r="AX158" s="90"/>
      <c r="AY158" s="89">
        <f t="shared" si="917"/>
        <v>0</v>
      </c>
      <c r="AZ158" s="90"/>
      <c r="BA158" s="89">
        <f t="shared" si="918"/>
        <v>0</v>
      </c>
      <c r="BB158" s="90"/>
      <c r="BC158" s="89">
        <f t="shared" si="919"/>
        <v>0</v>
      </c>
      <c r="BD158" s="90"/>
      <c r="BE158" s="89">
        <f t="shared" si="920"/>
        <v>0</v>
      </c>
      <c r="BF158" s="90"/>
      <c r="BG158" s="89">
        <f t="shared" si="921"/>
        <v>0</v>
      </c>
      <c r="BH158" s="90"/>
      <c r="BI158" s="89">
        <f t="shared" si="922"/>
        <v>0</v>
      </c>
      <c r="BJ158" s="90"/>
      <c r="BK158" s="89">
        <f t="shared" si="923"/>
        <v>0</v>
      </c>
      <c r="BL158" s="90"/>
      <c r="BM158" s="89">
        <f t="shared" si="924"/>
        <v>0</v>
      </c>
      <c r="BN158" s="90"/>
      <c r="BO158" s="89">
        <f t="shared" si="925"/>
        <v>0</v>
      </c>
      <c r="BP158" s="90"/>
      <c r="BQ158" s="89">
        <f t="shared" si="926"/>
        <v>0</v>
      </c>
      <c r="BR158" s="90"/>
      <c r="BS158" s="89">
        <f t="shared" si="927"/>
        <v>0</v>
      </c>
      <c r="BT158" s="90"/>
      <c r="BU158" s="89">
        <f t="shared" si="928"/>
        <v>0</v>
      </c>
      <c r="BV158" s="90"/>
      <c r="BW158" s="89">
        <f t="shared" si="929"/>
        <v>0</v>
      </c>
      <c r="BX158" s="90"/>
      <c r="BY158" s="89">
        <f t="shared" si="930"/>
        <v>0</v>
      </c>
      <c r="BZ158" s="90"/>
      <c r="CA158" s="97">
        <f t="shared" si="931"/>
        <v>0</v>
      </c>
      <c r="CB158" s="90"/>
      <c r="CC158" s="89">
        <f t="shared" si="932"/>
        <v>0</v>
      </c>
      <c r="CD158" s="90"/>
      <c r="CE158" s="89">
        <f t="shared" si="933"/>
        <v>0</v>
      </c>
      <c r="CF158" s="90"/>
      <c r="CG158" s="89">
        <f t="shared" si="934"/>
        <v>0</v>
      </c>
      <c r="CH158" s="90"/>
      <c r="CI158" s="90">
        <f t="shared" si="935"/>
        <v>0</v>
      </c>
      <c r="CJ158" s="90"/>
      <c r="CK158" s="89">
        <f t="shared" si="936"/>
        <v>0</v>
      </c>
      <c r="CL158" s="90"/>
      <c r="CM158" s="89">
        <f t="shared" si="937"/>
        <v>0</v>
      </c>
      <c r="CN158" s="90"/>
      <c r="CO158" s="89">
        <f t="shared" si="938"/>
        <v>0</v>
      </c>
      <c r="CP158" s="90"/>
      <c r="CQ158" s="89">
        <f t="shared" si="939"/>
        <v>0</v>
      </c>
      <c r="CR158" s="90"/>
      <c r="CS158" s="89">
        <f t="shared" si="940"/>
        <v>0</v>
      </c>
      <c r="CT158" s="90"/>
      <c r="CU158" s="89">
        <f t="shared" si="941"/>
        <v>0</v>
      </c>
      <c r="CV158" s="90"/>
      <c r="CW158" s="89">
        <f t="shared" si="942"/>
        <v>0</v>
      </c>
      <c r="CX158" s="104">
        <v>0</v>
      </c>
      <c r="CY158" s="89">
        <f t="shared" si="943"/>
        <v>0</v>
      </c>
      <c r="CZ158" s="90"/>
      <c r="DA158" s="89">
        <f t="shared" si="944"/>
        <v>0</v>
      </c>
      <c r="DB158" s="90"/>
      <c r="DC158" s="95">
        <f t="shared" si="945"/>
        <v>0</v>
      </c>
      <c r="DD158" s="90"/>
      <c r="DE158" s="89">
        <f t="shared" si="946"/>
        <v>0</v>
      </c>
      <c r="DF158" s="105"/>
      <c r="DG158" s="89">
        <f t="shared" si="947"/>
        <v>0</v>
      </c>
      <c r="DH158" s="90"/>
      <c r="DI158" s="89">
        <f t="shared" si="948"/>
        <v>0</v>
      </c>
      <c r="DJ158" s="90"/>
      <c r="DK158" s="89">
        <f t="shared" si="949"/>
        <v>0</v>
      </c>
      <c r="DL158" s="90"/>
      <c r="DM158" s="97">
        <f t="shared" si="950"/>
        <v>0</v>
      </c>
      <c r="DN158" s="99">
        <f t="shared" si="951"/>
        <v>11</v>
      </c>
      <c r="DO158" s="97">
        <f t="shared" si="951"/>
        <v>769080.92799999996</v>
      </c>
    </row>
    <row r="159" spans="1:119" ht="45" customHeight="1" thickBot="1" x14ac:dyDescent="0.3">
      <c r="A159" s="100"/>
      <c r="B159" s="101">
        <v>129</v>
      </c>
      <c r="C159" s="82" t="s">
        <v>287</v>
      </c>
      <c r="D159" s="83">
        <v>22900</v>
      </c>
      <c r="E159" s="102">
        <v>1.92</v>
      </c>
      <c r="F159" s="102"/>
      <c r="G159" s="85">
        <v>1</v>
      </c>
      <c r="H159" s="86"/>
      <c r="I159" s="86"/>
      <c r="J159" s="83">
        <v>1.4</v>
      </c>
      <c r="K159" s="83">
        <v>1.68</v>
      </c>
      <c r="L159" s="83">
        <v>2.23</v>
      </c>
      <c r="M159" s="87">
        <v>2.57</v>
      </c>
      <c r="N159" s="90">
        <v>1</v>
      </c>
      <c r="O159" s="89">
        <f t="shared" si="897"/>
        <v>67710.720000000001</v>
      </c>
      <c r="P159" s="90">
        <v>0</v>
      </c>
      <c r="Q159" s="90">
        <f t="shared" si="900"/>
        <v>0</v>
      </c>
      <c r="R159" s="90">
        <v>1</v>
      </c>
      <c r="S159" s="89">
        <f t="shared" si="901"/>
        <v>67710.720000000001</v>
      </c>
      <c r="T159" s="90"/>
      <c r="U159" s="89">
        <f t="shared" si="902"/>
        <v>0</v>
      </c>
      <c r="V159" s="90">
        <v>26</v>
      </c>
      <c r="W159" s="89">
        <f t="shared" si="903"/>
        <v>1760478.7200000002</v>
      </c>
      <c r="X159" s="90"/>
      <c r="Y159" s="89">
        <f t="shared" si="904"/>
        <v>0</v>
      </c>
      <c r="Z159" s="90"/>
      <c r="AA159" s="89">
        <f t="shared" si="905"/>
        <v>0</v>
      </c>
      <c r="AB159" s="90"/>
      <c r="AC159" s="89">
        <f t="shared" si="906"/>
        <v>0</v>
      </c>
      <c r="AD159" s="90">
        <v>3</v>
      </c>
      <c r="AE159" s="89">
        <f t="shared" si="907"/>
        <v>203132.16</v>
      </c>
      <c r="AF159" s="90"/>
      <c r="AG159" s="89">
        <f t="shared" si="908"/>
        <v>0</v>
      </c>
      <c r="AH159" s="150"/>
      <c r="AI159" s="89">
        <f t="shared" si="909"/>
        <v>0</v>
      </c>
      <c r="AJ159" s="90"/>
      <c r="AK159" s="89">
        <f t="shared" si="910"/>
        <v>0</v>
      </c>
      <c r="AL159" s="104">
        <v>17</v>
      </c>
      <c r="AM159" s="123">
        <f t="shared" si="911"/>
        <v>1381298.6879999998</v>
      </c>
      <c r="AN159" s="90"/>
      <c r="AO159" s="95">
        <f t="shared" si="912"/>
        <v>0</v>
      </c>
      <c r="AP159" s="90"/>
      <c r="AQ159" s="89">
        <f t="shared" si="913"/>
        <v>0</v>
      </c>
      <c r="AR159" s="90"/>
      <c r="AS159" s="90">
        <f t="shared" si="914"/>
        <v>0</v>
      </c>
      <c r="AT159" s="90"/>
      <c r="AU159" s="90">
        <f t="shared" si="915"/>
        <v>0</v>
      </c>
      <c r="AV159" s="90"/>
      <c r="AW159" s="89">
        <f t="shared" si="916"/>
        <v>0</v>
      </c>
      <c r="AX159" s="90"/>
      <c r="AY159" s="89">
        <f t="shared" si="917"/>
        <v>0</v>
      </c>
      <c r="AZ159" s="90"/>
      <c r="BA159" s="89">
        <f t="shared" si="918"/>
        <v>0</v>
      </c>
      <c r="BB159" s="90"/>
      <c r="BC159" s="89">
        <f t="shared" si="919"/>
        <v>0</v>
      </c>
      <c r="BD159" s="90"/>
      <c r="BE159" s="89">
        <f t="shared" si="920"/>
        <v>0</v>
      </c>
      <c r="BF159" s="90"/>
      <c r="BG159" s="89">
        <f t="shared" si="921"/>
        <v>0</v>
      </c>
      <c r="BH159" s="90"/>
      <c r="BI159" s="89">
        <f t="shared" si="922"/>
        <v>0</v>
      </c>
      <c r="BJ159" s="90"/>
      <c r="BK159" s="89">
        <f t="shared" si="923"/>
        <v>0</v>
      </c>
      <c r="BL159" s="90"/>
      <c r="BM159" s="89">
        <f t="shared" si="924"/>
        <v>0</v>
      </c>
      <c r="BN159" s="90"/>
      <c r="BO159" s="89">
        <f t="shared" si="925"/>
        <v>0</v>
      </c>
      <c r="BP159" s="90"/>
      <c r="BQ159" s="89">
        <f t="shared" si="926"/>
        <v>0</v>
      </c>
      <c r="BR159" s="90"/>
      <c r="BS159" s="89">
        <f t="shared" si="927"/>
        <v>0</v>
      </c>
      <c r="BT159" s="90"/>
      <c r="BU159" s="89">
        <f t="shared" si="928"/>
        <v>0</v>
      </c>
      <c r="BV159" s="90"/>
      <c r="BW159" s="89">
        <f t="shared" si="929"/>
        <v>0</v>
      </c>
      <c r="BX159" s="90"/>
      <c r="BY159" s="89">
        <f t="shared" si="930"/>
        <v>0</v>
      </c>
      <c r="BZ159" s="90"/>
      <c r="CA159" s="97">
        <f t="shared" si="931"/>
        <v>0</v>
      </c>
      <c r="CB159" s="90"/>
      <c r="CC159" s="89">
        <f t="shared" si="932"/>
        <v>0</v>
      </c>
      <c r="CD159" s="90"/>
      <c r="CE159" s="89">
        <f t="shared" si="933"/>
        <v>0</v>
      </c>
      <c r="CF159" s="90"/>
      <c r="CG159" s="89">
        <f t="shared" si="934"/>
        <v>0</v>
      </c>
      <c r="CH159" s="90"/>
      <c r="CI159" s="90">
        <f t="shared" si="935"/>
        <v>0</v>
      </c>
      <c r="CJ159" s="90"/>
      <c r="CK159" s="89">
        <f t="shared" si="936"/>
        <v>0</v>
      </c>
      <c r="CL159" s="90"/>
      <c r="CM159" s="89">
        <f t="shared" si="937"/>
        <v>0</v>
      </c>
      <c r="CN159" s="90"/>
      <c r="CO159" s="89">
        <f t="shared" si="938"/>
        <v>0</v>
      </c>
      <c r="CP159" s="90"/>
      <c r="CQ159" s="89">
        <f t="shared" si="939"/>
        <v>0</v>
      </c>
      <c r="CR159" s="90"/>
      <c r="CS159" s="89">
        <f t="shared" si="940"/>
        <v>0</v>
      </c>
      <c r="CT159" s="90"/>
      <c r="CU159" s="89">
        <f t="shared" si="941"/>
        <v>0</v>
      </c>
      <c r="CV159" s="90"/>
      <c r="CW159" s="89">
        <f t="shared" si="942"/>
        <v>0</v>
      </c>
      <c r="CX159" s="104">
        <v>0</v>
      </c>
      <c r="CY159" s="89">
        <f t="shared" si="943"/>
        <v>0</v>
      </c>
      <c r="CZ159" s="90"/>
      <c r="DA159" s="89">
        <f t="shared" si="944"/>
        <v>0</v>
      </c>
      <c r="DB159" s="90"/>
      <c r="DC159" s="95">
        <f t="shared" si="945"/>
        <v>0</v>
      </c>
      <c r="DD159" s="90"/>
      <c r="DE159" s="89">
        <f t="shared" si="946"/>
        <v>0</v>
      </c>
      <c r="DF159" s="105"/>
      <c r="DG159" s="89">
        <f t="shared" si="947"/>
        <v>0</v>
      </c>
      <c r="DH159" s="90"/>
      <c r="DI159" s="89">
        <f t="shared" si="948"/>
        <v>0</v>
      </c>
      <c r="DJ159" s="90"/>
      <c r="DK159" s="89">
        <f t="shared" si="949"/>
        <v>0</v>
      </c>
      <c r="DL159" s="90"/>
      <c r="DM159" s="97">
        <f t="shared" si="950"/>
        <v>0</v>
      </c>
      <c r="DN159" s="99">
        <f t="shared" si="951"/>
        <v>48</v>
      </c>
      <c r="DO159" s="97">
        <f t="shared" si="951"/>
        <v>3480331.0080000004</v>
      </c>
    </row>
    <row r="160" spans="1:119" ht="45" customHeight="1" thickBot="1" x14ac:dyDescent="0.3">
      <c r="A160" s="100"/>
      <c r="B160" s="101">
        <v>130</v>
      </c>
      <c r="C160" s="82" t="s">
        <v>288</v>
      </c>
      <c r="D160" s="83">
        <v>22900</v>
      </c>
      <c r="E160" s="102">
        <v>2.29</v>
      </c>
      <c r="F160" s="102"/>
      <c r="G160" s="85">
        <v>1</v>
      </c>
      <c r="H160" s="86"/>
      <c r="I160" s="86"/>
      <c r="J160" s="83">
        <v>1.4</v>
      </c>
      <c r="K160" s="83">
        <v>1.68</v>
      </c>
      <c r="L160" s="83">
        <v>2.23</v>
      </c>
      <c r="M160" s="87">
        <v>2.57</v>
      </c>
      <c r="N160" s="90"/>
      <c r="O160" s="89">
        <f>(N160*$D160*$E160*$G160*$J160*$O$10)</f>
        <v>0</v>
      </c>
      <c r="P160" s="90">
        <v>0</v>
      </c>
      <c r="Q160" s="90">
        <f t="shared" si="900"/>
        <v>0</v>
      </c>
      <c r="R160" s="90"/>
      <c r="S160" s="89">
        <f t="shared" si="901"/>
        <v>0</v>
      </c>
      <c r="T160" s="90"/>
      <c r="U160" s="89">
        <f t="shared" si="902"/>
        <v>0</v>
      </c>
      <c r="V160" s="90">
        <v>386</v>
      </c>
      <c r="W160" s="89">
        <f t="shared" si="903"/>
        <v>31173028.039999999</v>
      </c>
      <c r="X160" s="90"/>
      <c r="Y160" s="89">
        <f t="shared" si="904"/>
        <v>0</v>
      </c>
      <c r="Z160" s="90"/>
      <c r="AA160" s="89">
        <f t="shared" si="905"/>
        <v>0</v>
      </c>
      <c r="AB160" s="90"/>
      <c r="AC160" s="89">
        <f t="shared" si="906"/>
        <v>0</v>
      </c>
      <c r="AD160" s="90">
        <v>3</v>
      </c>
      <c r="AE160" s="89">
        <f t="shared" si="907"/>
        <v>242277.42</v>
      </c>
      <c r="AF160" s="90"/>
      <c r="AG160" s="89">
        <f t="shared" si="908"/>
        <v>0</v>
      </c>
      <c r="AH160" s="150"/>
      <c r="AI160" s="89">
        <f t="shared" si="909"/>
        <v>0</v>
      </c>
      <c r="AJ160" s="90">
        <v>8</v>
      </c>
      <c r="AK160" s="89">
        <f t="shared" si="910"/>
        <v>646073.12</v>
      </c>
      <c r="AL160" s="104">
        <v>160</v>
      </c>
      <c r="AM160" s="152">
        <f>(AL160*$D160*$E160*$G160*$K160*$AM$10)+0.02</f>
        <v>15505754.9</v>
      </c>
      <c r="AN160" s="105"/>
      <c r="AO160" s="95">
        <f t="shared" si="912"/>
        <v>0</v>
      </c>
      <c r="AP160" s="90"/>
      <c r="AQ160" s="89">
        <f t="shared" si="913"/>
        <v>0</v>
      </c>
      <c r="AR160" s="90">
        <f>4-2</f>
        <v>2</v>
      </c>
      <c r="AS160" s="90">
        <f t="shared" si="914"/>
        <v>132151.32</v>
      </c>
      <c r="AT160" s="90"/>
      <c r="AU160" s="90">
        <f t="shared" si="915"/>
        <v>0</v>
      </c>
      <c r="AV160" s="90"/>
      <c r="AW160" s="89">
        <f t="shared" si="916"/>
        <v>0</v>
      </c>
      <c r="AX160" s="90"/>
      <c r="AY160" s="89">
        <f t="shared" si="917"/>
        <v>0</v>
      </c>
      <c r="AZ160" s="90"/>
      <c r="BA160" s="89">
        <f t="shared" si="918"/>
        <v>0</v>
      </c>
      <c r="BB160" s="90"/>
      <c r="BC160" s="89">
        <f t="shared" si="919"/>
        <v>0</v>
      </c>
      <c r="BD160" s="90"/>
      <c r="BE160" s="89">
        <f t="shared" si="920"/>
        <v>0</v>
      </c>
      <c r="BF160" s="90"/>
      <c r="BG160" s="89">
        <f t="shared" si="921"/>
        <v>0</v>
      </c>
      <c r="BH160" s="90"/>
      <c r="BI160" s="89">
        <f t="shared" si="922"/>
        <v>0</v>
      </c>
      <c r="BJ160" s="90"/>
      <c r="BK160" s="89">
        <f t="shared" si="923"/>
        <v>0</v>
      </c>
      <c r="BL160" s="90"/>
      <c r="BM160" s="89">
        <f t="shared" si="924"/>
        <v>0</v>
      </c>
      <c r="BN160" s="90"/>
      <c r="BO160" s="89">
        <f t="shared" si="925"/>
        <v>0</v>
      </c>
      <c r="BP160" s="90"/>
      <c r="BQ160" s="89">
        <f t="shared" si="926"/>
        <v>0</v>
      </c>
      <c r="BR160" s="90"/>
      <c r="BS160" s="89">
        <f t="shared" si="927"/>
        <v>0</v>
      </c>
      <c r="BT160" s="90"/>
      <c r="BU160" s="89">
        <f t="shared" si="928"/>
        <v>0</v>
      </c>
      <c r="BV160" s="90"/>
      <c r="BW160" s="89">
        <f t="shared" si="929"/>
        <v>0</v>
      </c>
      <c r="BX160" s="90"/>
      <c r="BY160" s="89">
        <f t="shared" si="930"/>
        <v>0</v>
      </c>
      <c r="BZ160" s="90"/>
      <c r="CA160" s="97">
        <f t="shared" si="931"/>
        <v>0</v>
      </c>
      <c r="CB160" s="90"/>
      <c r="CC160" s="89">
        <f t="shared" si="932"/>
        <v>0</v>
      </c>
      <c r="CD160" s="90"/>
      <c r="CE160" s="89">
        <f t="shared" si="933"/>
        <v>0</v>
      </c>
      <c r="CF160" s="90"/>
      <c r="CG160" s="89">
        <f t="shared" si="934"/>
        <v>0</v>
      </c>
      <c r="CH160" s="90"/>
      <c r="CI160" s="90">
        <f t="shared" si="935"/>
        <v>0</v>
      </c>
      <c r="CJ160" s="90"/>
      <c r="CK160" s="89">
        <f t="shared" si="936"/>
        <v>0</v>
      </c>
      <c r="CL160" s="90"/>
      <c r="CM160" s="89">
        <f t="shared" si="937"/>
        <v>0</v>
      </c>
      <c r="CN160" s="90"/>
      <c r="CO160" s="89">
        <f t="shared" si="938"/>
        <v>0</v>
      </c>
      <c r="CP160" s="90"/>
      <c r="CQ160" s="89">
        <f t="shared" si="939"/>
        <v>0</v>
      </c>
      <c r="CR160" s="90"/>
      <c r="CS160" s="89">
        <f t="shared" si="940"/>
        <v>0</v>
      </c>
      <c r="CT160" s="90"/>
      <c r="CU160" s="89">
        <f t="shared" si="941"/>
        <v>0</v>
      </c>
      <c r="CV160" s="90"/>
      <c r="CW160" s="89">
        <f t="shared" si="942"/>
        <v>0</v>
      </c>
      <c r="CX160" s="104"/>
      <c r="CY160" s="89">
        <f t="shared" si="943"/>
        <v>0</v>
      </c>
      <c r="CZ160" s="90"/>
      <c r="DA160" s="89">
        <f t="shared" si="944"/>
        <v>0</v>
      </c>
      <c r="DB160" s="90"/>
      <c r="DC160" s="95">
        <f t="shared" si="945"/>
        <v>0</v>
      </c>
      <c r="DD160" s="90"/>
      <c r="DE160" s="89">
        <f t="shared" si="946"/>
        <v>0</v>
      </c>
      <c r="DF160" s="105"/>
      <c r="DG160" s="89">
        <f t="shared" si="947"/>
        <v>0</v>
      </c>
      <c r="DH160" s="90"/>
      <c r="DI160" s="89">
        <f t="shared" si="948"/>
        <v>0</v>
      </c>
      <c r="DJ160" s="90"/>
      <c r="DK160" s="89">
        <f t="shared" si="949"/>
        <v>0</v>
      </c>
      <c r="DL160" s="90"/>
      <c r="DM160" s="97">
        <f t="shared" si="950"/>
        <v>0</v>
      </c>
      <c r="DN160" s="99">
        <f t="shared" si="951"/>
        <v>559</v>
      </c>
      <c r="DO160" s="97">
        <f t="shared" si="951"/>
        <v>47699284.800000004</v>
      </c>
    </row>
    <row r="161" spans="1:119" ht="48.75" customHeight="1" x14ac:dyDescent="0.25">
      <c r="A161" s="100"/>
      <c r="B161" s="101">
        <v>131</v>
      </c>
      <c r="C161" s="82" t="s">
        <v>289</v>
      </c>
      <c r="D161" s="83">
        <v>22900</v>
      </c>
      <c r="E161" s="102">
        <v>3.12</v>
      </c>
      <c r="F161" s="102"/>
      <c r="G161" s="85">
        <v>1</v>
      </c>
      <c r="H161" s="86"/>
      <c r="I161" s="86"/>
      <c r="J161" s="83">
        <v>1.4</v>
      </c>
      <c r="K161" s="83">
        <v>1.68</v>
      </c>
      <c r="L161" s="83">
        <v>2.23</v>
      </c>
      <c r="M161" s="87">
        <v>2.57</v>
      </c>
      <c r="N161" s="90"/>
      <c r="O161" s="89">
        <f t="shared" si="897"/>
        <v>0</v>
      </c>
      <c r="P161" s="90">
        <v>0</v>
      </c>
      <c r="Q161" s="90">
        <f t="shared" si="900"/>
        <v>0</v>
      </c>
      <c r="R161" s="90"/>
      <c r="S161" s="89">
        <f t="shared" si="901"/>
        <v>0</v>
      </c>
      <c r="T161" s="90"/>
      <c r="U161" s="89">
        <f t="shared" si="902"/>
        <v>0</v>
      </c>
      <c r="V161" s="90">
        <v>12</v>
      </c>
      <c r="W161" s="89">
        <f t="shared" si="903"/>
        <v>1320359.04</v>
      </c>
      <c r="X161" s="90">
        <v>0</v>
      </c>
      <c r="Y161" s="89">
        <f t="shared" si="904"/>
        <v>0</v>
      </c>
      <c r="Z161" s="90"/>
      <c r="AA161" s="89">
        <f t="shared" si="905"/>
        <v>0</v>
      </c>
      <c r="AB161" s="90">
        <v>0</v>
      </c>
      <c r="AC161" s="89">
        <f t="shared" si="906"/>
        <v>0</v>
      </c>
      <c r="AD161" s="90"/>
      <c r="AE161" s="89">
        <f t="shared" si="907"/>
        <v>0</v>
      </c>
      <c r="AF161" s="90">
        <v>0</v>
      </c>
      <c r="AG161" s="89">
        <f t="shared" si="908"/>
        <v>0</v>
      </c>
      <c r="AH161" s="150"/>
      <c r="AI161" s="89">
        <f t="shared" si="909"/>
        <v>0</v>
      </c>
      <c r="AJ161" s="90"/>
      <c r="AK161" s="89">
        <f t="shared" si="910"/>
        <v>0</v>
      </c>
      <c r="AL161" s="104">
        <v>3</v>
      </c>
      <c r="AM161" s="140">
        <f t="shared" si="911"/>
        <v>396107.712</v>
      </c>
      <c r="AN161" s="90"/>
      <c r="AO161" s="95">
        <f t="shared" si="912"/>
        <v>0</v>
      </c>
      <c r="AP161" s="90"/>
      <c r="AQ161" s="89">
        <f t="shared" si="913"/>
        <v>0</v>
      </c>
      <c r="AR161" s="90"/>
      <c r="AS161" s="90">
        <f t="shared" si="914"/>
        <v>0</v>
      </c>
      <c r="AT161" s="90"/>
      <c r="AU161" s="90">
        <f t="shared" si="915"/>
        <v>0</v>
      </c>
      <c r="AV161" s="90">
        <v>0</v>
      </c>
      <c r="AW161" s="89">
        <f t="shared" si="916"/>
        <v>0</v>
      </c>
      <c r="AX161" s="90">
        <v>0</v>
      </c>
      <c r="AY161" s="89">
        <f t="shared" si="917"/>
        <v>0</v>
      </c>
      <c r="AZ161" s="90">
        <v>0</v>
      </c>
      <c r="BA161" s="89">
        <f t="shared" si="918"/>
        <v>0</v>
      </c>
      <c r="BB161" s="90"/>
      <c r="BC161" s="89">
        <f t="shared" si="919"/>
        <v>0</v>
      </c>
      <c r="BD161" s="90"/>
      <c r="BE161" s="89">
        <f t="shared" si="920"/>
        <v>0</v>
      </c>
      <c r="BF161" s="90"/>
      <c r="BG161" s="89">
        <f t="shared" si="921"/>
        <v>0</v>
      </c>
      <c r="BH161" s="90"/>
      <c r="BI161" s="89">
        <f t="shared" si="922"/>
        <v>0</v>
      </c>
      <c r="BJ161" s="90">
        <v>0</v>
      </c>
      <c r="BK161" s="89">
        <f t="shared" si="923"/>
        <v>0</v>
      </c>
      <c r="BL161" s="90">
        <v>0</v>
      </c>
      <c r="BM161" s="89">
        <f t="shared" si="924"/>
        <v>0</v>
      </c>
      <c r="BN161" s="90"/>
      <c r="BO161" s="89">
        <f t="shared" si="925"/>
        <v>0</v>
      </c>
      <c r="BP161" s="90"/>
      <c r="BQ161" s="89">
        <f t="shared" si="926"/>
        <v>0</v>
      </c>
      <c r="BR161" s="90"/>
      <c r="BS161" s="89">
        <f t="shared" si="927"/>
        <v>0</v>
      </c>
      <c r="BT161" s="90"/>
      <c r="BU161" s="89">
        <f t="shared" si="928"/>
        <v>0</v>
      </c>
      <c r="BV161" s="90"/>
      <c r="BW161" s="89">
        <f t="shared" si="929"/>
        <v>0</v>
      </c>
      <c r="BX161" s="90"/>
      <c r="BY161" s="89">
        <f t="shared" si="930"/>
        <v>0</v>
      </c>
      <c r="BZ161" s="90"/>
      <c r="CA161" s="97">
        <f t="shared" si="931"/>
        <v>0</v>
      </c>
      <c r="CB161" s="90">
        <v>0</v>
      </c>
      <c r="CC161" s="89">
        <f t="shared" si="932"/>
        <v>0</v>
      </c>
      <c r="CD161" s="90">
        <v>0</v>
      </c>
      <c r="CE161" s="89">
        <f t="shared" si="933"/>
        <v>0</v>
      </c>
      <c r="CF161" s="90"/>
      <c r="CG161" s="89">
        <f t="shared" si="934"/>
        <v>0</v>
      </c>
      <c r="CH161" s="90"/>
      <c r="CI161" s="90">
        <f t="shared" si="935"/>
        <v>0</v>
      </c>
      <c r="CJ161" s="90"/>
      <c r="CK161" s="89">
        <f t="shared" si="936"/>
        <v>0</v>
      </c>
      <c r="CL161" s="90">
        <v>0</v>
      </c>
      <c r="CM161" s="89">
        <f t="shared" si="937"/>
        <v>0</v>
      </c>
      <c r="CN161" s="90"/>
      <c r="CO161" s="89">
        <f t="shared" si="938"/>
        <v>0</v>
      </c>
      <c r="CP161" s="90"/>
      <c r="CQ161" s="89">
        <f t="shared" si="939"/>
        <v>0</v>
      </c>
      <c r="CR161" s="90"/>
      <c r="CS161" s="89">
        <f t="shared" si="940"/>
        <v>0</v>
      </c>
      <c r="CT161" s="90"/>
      <c r="CU161" s="89">
        <f t="shared" si="941"/>
        <v>0</v>
      </c>
      <c r="CV161" s="90">
        <v>0</v>
      </c>
      <c r="CW161" s="89">
        <f t="shared" si="942"/>
        <v>0</v>
      </c>
      <c r="CX161" s="104">
        <v>0</v>
      </c>
      <c r="CY161" s="89">
        <f t="shared" si="943"/>
        <v>0</v>
      </c>
      <c r="CZ161" s="90"/>
      <c r="DA161" s="89">
        <f t="shared" si="944"/>
        <v>0</v>
      </c>
      <c r="DB161" s="90">
        <v>0</v>
      </c>
      <c r="DC161" s="95">
        <f t="shared" si="945"/>
        <v>0</v>
      </c>
      <c r="DD161" s="90">
        <v>0</v>
      </c>
      <c r="DE161" s="89">
        <f t="shared" si="946"/>
        <v>0</v>
      </c>
      <c r="DF161" s="105"/>
      <c r="DG161" s="89">
        <f t="shared" si="947"/>
        <v>0</v>
      </c>
      <c r="DH161" s="90"/>
      <c r="DI161" s="89">
        <f t="shared" si="948"/>
        <v>0</v>
      </c>
      <c r="DJ161" s="90"/>
      <c r="DK161" s="89">
        <f t="shared" si="949"/>
        <v>0</v>
      </c>
      <c r="DL161" s="90"/>
      <c r="DM161" s="97">
        <f t="shared" si="950"/>
        <v>0</v>
      </c>
      <c r="DN161" s="99">
        <f t="shared" si="951"/>
        <v>15</v>
      </c>
      <c r="DO161" s="97">
        <f t="shared" si="951"/>
        <v>1716466.7520000001</v>
      </c>
    </row>
    <row r="162" spans="1:119" ht="45" customHeight="1" x14ac:dyDescent="0.25">
      <c r="A162" s="100"/>
      <c r="B162" s="101">
        <v>132</v>
      </c>
      <c r="C162" s="82" t="s">
        <v>290</v>
      </c>
      <c r="D162" s="83">
        <v>22900</v>
      </c>
      <c r="E162" s="102">
        <v>1.96</v>
      </c>
      <c r="F162" s="102"/>
      <c r="G162" s="85">
        <v>1</v>
      </c>
      <c r="H162" s="86"/>
      <c r="I162" s="86"/>
      <c r="J162" s="83">
        <v>1.4</v>
      </c>
      <c r="K162" s="83">
        <v>1.68</v>
      </c>
      <c r="L162" s="83">
        <v>2.23</v>
      </c>
      <c r="M162" s="87">
        <v>2.57</v>
      </c>
      <c r="N162" s="90"/>
      <c r="O162" s="89">
        <f t="shared" si="897"/>
        <v>0</v>
      </c>
      <c r="P162" s="90">
        <v>5</v>
      </c>
      <c r="Q162" s="90">
        <f t="shared" si="900"/>
        <v>345606.80000000005</v>
      </c>
      <c r="R162" s="90"/>
      <c r="S162" s="89">
        <f t="shared" si="901"/>
        <v>0</v>
      </c>
      <c r="T162" s="90"/>
      <c r="U162" s="89">
        <f t="shared" si="902"/>
        <v>0</v>
      </c>
      <c r="V162" s="90"/>
      <c r="W162" s="89">
        <f t="shared" si="903"/>
        <v>0</v>
      </c>
      <c r="X162" s="110"/>
      <c r="Y162" s="89">
        <f t="shared" si="904"/>
        <v>0</v>
      </c>
      <c r="Z162" s="90"/>
      <c r="AA162" s="89">
        <f t="shared" si="905"/>
        <v>0</v>
      </c>
      <c r="AB162" s="110"/>
      <c r="AC162" s="89">
        <f t="shared" si="906"/>
        <v>0</v>
      </c>
      <c r="AD162" s="90"/>
      <c r="AE162" s="89">
        <f t="shared" si="907"/>
        <v>0</v>
      </c>
      <c r="AF162" s="110"/>
      <c r="AG162" s="89">
        <f t="shared" si="908"/>
        <v>0</v>
      </c>
      <c r="AH162" s="150"/>
      <c r="AI162" s="89">
        <f t="shared" si="909"/>
        <v>0</v>
      </c>
      <c r="AJ162" s="90">
        <v>1</v>
      </c>
      <c r="AK162" s="89">
        <f t="shared" si="910"/>
        <v>69121.36</v>
      </c>
      <c r="AL162" s="104">
        <v>0</v>
      </c>
      <c r="AM162" s="89">
        <f t="shared" si="911"/>
        <v>0</v>
      </c>
      <c r="AN162" s="110"/>
      <c r="AO162" s="95">
        <f t="shared" si="912"/>
        <v>0</v>
      </c>
      <c r="AP162" s="110"/>
      <c r="AQ162" s="89">
        <f t="shared" si="913"/>
        <v>0</v>
      </c>
      <c r="AR162" s="110"/>
      <c r="AS162" s="90">
        <f t="shared" si="914"/>
        <v>0</v>
      </c>
      <c r="AT162" s="90">
        <v>2</v>
      </c>
      <c r="AU162" s="90">
        <f t="shared" si="915"/>
        <v>144526.47999999998</v>
      </c>
      <c r="AV162" s="110"/>
      <c r="AW162" s="89">
        <f t="shared" si="916"/>
        <v>0</v>
      </c>
      <c r="AX162" s="110"/>
      <c r="AY162" s="89">
        <f t="shared" si="917"/>
        <v>0</v>
      </c>
      <c r="AZ162" s="110"/>
      <c r="BA162" s="89">
        <f t="shared" si="918"/>
        <v>0</v>
      </c>
      <c r="BB162" s="110"/>
      <c r="BC162" s="89">
        <f t="shared" si="919"/>
        <v>0</v>
      </c>
      <c r="BD162" s="110"/>
      <c r="BE162" s="89">
        <f t="shared" si="920"/>
        <v>0</v>
      </c>
      <c r="BF162" s="90">
        <v>4</v>
      </c>
      <c r="BG162" s="89">
        <f t="shared" si="921"/>
        <v>301620.47999999998</v>
      </c>
      <c r="BH162" s="90">
        <v>4</v>
      </c>
      <c r="BI162" s="89">
        <f t="shared" si="922"/>
        <v>301620.47999999998</v>
      </c>
      <c r="BJ162" s="110"/>
      <c r="BK162" s="89">
        <f t="shared" si="923"/>
        <v>0</v>
      </c>
      <c r="BL162" s="110"/>
      <c r="BM162" s="89">
        <f t="shared" si="924"/>
        <v>0</v>
      </c>
      <c r="BN162" s="110">
        <v>4</v>
      </c>
      <c r="BO162" s="89">
        <f t="shared" si="925"/>
        <v>331782.52799999999</v>
      </c>
      <c r="BP162" s="110"/>
      <c r="BQ162" s="89">
        <f t="shared" si="926"/>
        <v>0</v>
      </c>
      <c r="BR162" s="110"/>
      <c r="BS162" s="89">
        <f t="shared" si="927"/>
        <v>0</v>
      </c>
      <c r="BT162" s="110"/>
      <c r="BU162" s="89">
        <f t="shared" si="928"/>
        <v>0</v>
      </c>
      <c r="BV162" s="110"/>
      <c r="BW162" s="89">
        <f t="shared" si="929"/>
        <v>0</v>
      </c>
      <c r="BX162" s="90"/>
      <c r="BY162" s="89">
        <f t="shared" si="930"/>
        <v>0</v>
      </c>
      <c r="BZ162" s="110"/>
      <c r="CA162" s="97">
        <f t="shared" si="931"/>
        <v>0</v>
      </c>
      <c r="CB162" s="110"/>
      <c r="CC162" s="89">
        <f t="shared" si="932"/>
        <v>0</v>
      </c>
      <c r="CD162" s="110"/>
      <c r="CE162" s="89">
        <f t="shared" si="933"/>
        <v>0</v>
      </c>
      <c r="CF162" s="110"/>
      <c r="CG162" s="89">
        <f t="shared" si="934"/>
        <v>0</v>
      </c>
      <c r="CH162" s="90"/>
      <c r="CI162" s="90">
        <f t="shared" si="935"/>
        <v>0</v>
      </c>
      <c r="CJ162" s="90"/>
      <c r="CK162" s="89">
        <f t="shared" si="936"/>
        <v>0</v>
      </c>
      <c r="CL162" s="110"/>
      <c r="CM162" s="89">
        <f t="shared" si="937"/>
        <v>0</v>
      </c>
      <c r="CN162" s="110"/>
      <c r="CO162" s="89">
        <f t="shared" si="938"/>
        <v>0</v>
      </c>
      <c r="CP162" s="110"/>
      <c r="CQ162" s="89">
        <f t="shared" si="939"/>
        <v>0</v>
      </c>
      <c r="CR162" s="110"/>
      <c r="CS162" s="89">
        <f t="shared" si="940"/>
        <v>0</v>
      </c>
      <c r="CT162" s="110">
        <v>5</v>
      </c>
      <c r="CU162" s="89">
        <f t="shared" si="941"/>
        <v>355032.43999999994</v>
      </c>
      <c r="CV162" s="110"/>
      <c r="CW162" s="89">
        <f t="shared" si="942"/>
        <v>0</v>
      </c>
      <c r="CX162" s="104"/>
      <c r="CY162" s="89">
        <f t="shared" si="943"/>
        <v>0</v>
      </c>
      <c r="CZ162" s="90"/>
      <c r="DA162" s="89">
        <f t="shared" si="944"/>
        <v>0</v>
      </c>
      <c r="DB162" s="110"/>
      <c r="DC162" s="95">
        <f t="shared" si="945"/>
        <v>0</v>
      </c>
      <c r="DD162" s="110"/>
      <c r="DE162" s="89">
        <f t="shared" si="946"/>
        <v>0</v>
      </c>
      <c r="DF162" s="114"/>
      <c r="DG162" s="89">
        <f t="shared" si="947"/>
        <v>0</v>
      </c>
      <c r="DH162" s="110"/>
      <c r="DI162" s="89">
        <f t="shared" si="948"/>
        <v>0</v>
      </c>
      <c r="DJ162" s="110"/>
      <c r="DK162" s="89">
        <f t="shared" si="949"/>
        <v>0</v>
      </c>
      <c r="DL162" s="110"/>
      <c r="DM162" s="97">
        <f t="shared" si="950"/>
        <v>0</v>
      </c>
      <c r="DN162" s="99">
        <f t="shared" si="951"/>
        <v>25</v>
      </c>
      <c r="DO162" s="97">
        <f t="shared" si="951"/>
        <v>1849310.568</v>
      </c>
    </row>
    <row r="163" spans="1:119" ht="45" customHeight="1" x14ac:dyDescent="0.25">
      <c r="A163" s="100"/>
      <c r="B163" s="101">
        <v>133</v>
      </c>
      <c r="C163" s="82" t="s">
        <v>291</v>
      </c>
      <c r="D163" s="83">
        <v>22900</v>
      </c>
      <c r="E163" s="102">
        <v>2.17</v>
      </c>
      <c r="F163" s="102"/>
      <c r="G163" s="85">
        <v>1</v>
      </c>
      <c r="H163" s="86"/>
      <c r="I163" s="86"/>
      <c r="J163" s="83">
        <v>1.4</v>
      </c>
      <c r="K163" s="83">
        <v>1.68</v>
      </c>
      <c r="L163" s="83">
        <v>2.23</v>
      </c>
      <c r="M163" s="87">
        <v>2.57</v>
      </c>
      <c r="N163" s="90">
        <v>3</v>
      </c>
      <c r="O163" s="89">
        <f t="shared" si="897"/>
        <v>229581.66</v>
      </c>
      <c r="P163" s="90">
        <v>1</v>
      </c>
      <c r="Q163" s="90">
        <f t="shared" si="900"/>
        <v>76527.22</v>
      </c>
      <c r="R163" s="90"/>
      <c r="S163" s="89">
        <f t="shared" si="901"/>
        <v>0</v>
      </c>
      <c r="T163" s="90"/>
      <c r="U163" s="89">
        <f t="shared" si="902"/>
        <v>0</v>
      </c>
      <c r="V163" s="90"/>
      <c r="W163" s="89">
        <f t="shared" si="903"/>
        <v>0</v>
      </c>
      <c r="X163" s="110"/>
      <c r="Y163" s="89">
        <f t="shared" si="904"/>
        <v>0</v>
      </c>
      <c r="Z163" s="90"/>
      <c r="AA163" s="89">
        <f t="shared" si="905"/>
        <v>0</v>
      </c>
      <c r="AB163" s="110"/>
      <c r="AC163" s="89">
        <f t="shared" si="906"/>
        <v>0</v>
      </c>
      <c r="AD163" s="90"/>
      <c r="AE163" s="89">
        <f t="shared" si="907"/>
        <v>0</v>
      </c>
      <c r="AF163" s="110"/>
      <c r="AG163" s="89">
        <f t="shared" si="908"/>
        <v>0</v>
      </c>
      <c r="AH163" s="150"/>
      <c r="AI163" s="89">
        <f t="shared" si="909"/>
        <v>0</v>
      </c>
      <c r="AJ163" s="90">
        <v>5</v>
      </c>
      <c r="AK163" s="89">
        <f t="shared" si="910"/>
        <v>382636.10000000003</v>
      </c>
      <c r="AL163" s="104">
        <v>3</v>
      </c>
      <c r="AM163" s="89">
        <f t="shared" si="911"/>
        <v>275497.99200000003</v>
      </c>
      <c r="AN163" s="110"/>
      <c r="AO163" s="95">
        <f t="shared" si="912"/>
        <v>0</v>
      </c>
      <c r="AP163" s="110"/>
      <c r="AQ163" s="89">
        <f t="shared" si="913"/>
        <v>0</v>
      </c>
      <c r="AR163" s="110"/>
      <c r="AS163" s="90">
        <f t="shared" si="914"/>
        <v>0</v>
      </c>
      <c r="AT163" s="90">
        <v>20</v>
      </c>
      <c r="AU163" s="90">
        <f t="shared" si="915"/>
        <v>1600114.5999999999</v>
      </c>
      <c r="AV163" s="110"/>
      <c r="AW163" s="89">
        <f t="shared" si="916"/>
        <v>0</v>
      </c>
      <c r="AX163" s="110"/>
      <c r="AY163" s="89">
        <f t="shared" si="917"/>
        <v>0</v>
      </c>
      <c r="AZ163" s="110"/>
      <c r="BA163" s="89">
        <f t="shared" si="918"/>
        <v>0</v>
      </c>
      <c r="BB163" s="110"/>
      <c r="BC163" s="89">
        <f t="shared" si="919"/>
        <v>0</v>
      </c>
      <c r="BD163" s="110"/>
      <c r="BE163" s="89">
        <f t="shared" si="920"/>
        <v>0</v>
      </c>
      <c r="BF163" s="90">
        <v>4</v>
      </c>
      <c r="BG163" s="89">
        <f t="shared" si="921"/>
        <v>333936.95999999996</v>
      </c>
      <c r="BH163" s="90">
        <v>3</v>
      </c>
      <c r="BI163" s="89">
        <f t="shared" si="922"/>
        <v>250452.72</v>
      </c>
      <c r="BJ163" s="110"/>
      <c r="BK163" s="89">
        <f t="shared" si="923"/>
        <v>0</v>
      </c>
      <c r="BL163" s="110"/>
      <c r="BM163" s="89">
        <f t="shared" si="924"/>
        <v>0</v>
      </c>
      <c r="BN163" s="110"/>
      <c r="BO163" s="89">
        <f t="shared" si="925"/>
        <v>0</v>
      </c>
      <c r="BP163" s="110"/>
      <c r="BQ163" s="89">
        <f t="shared" si="926"/>
        <v>0</v>
      </c>
      <c r="BR163" s="110"/>
      <c r="BS163" s="89">
        <f t="shared" si="927"/>
        <v>0</v>
      </c>
      <c r="BT163" s="110"/>
      <c r="BU163" s="89">
        <f t="shared" si="928"/>
        <v>0</v>
      </c>
      <c r="BV163" s="110"/>
      <c r="BW163" s="89">
        <f t="shared" si="929"/>
        <v>0</v>
      </c>
      <c r="BX163" s="90">
        <v>4</v>
      </c>
      <c r="BY163" s="89">
        <f t="shared" si="930"/>
        <v>333936.95999999996</v>
      </c>
      <c r="BZ163" s="110"/>
      <c r="CA163" s="97">
        <f t="shared" si="931"/>
        <v>0</v>
      </c>
      <c r="CB163" s="110"/>
      <c r="CC163" s="89">
        <f t="shared" si="932"/>
        <v>0</v>
      </c>
      <c r="CD163" s="110"/>
      <c r="CE163" s="89">
        <f t="shared" si="933"/>
        <v>0</v>
      </c>
      <c r="CF163" s="110"/>
      <c r="CG163" s="89">
        <f t="shared" si="934"/>
        <v>0</v>
      </c>
      <c r="CH163" s="90"/>
      <c r="CI163" s="90">
        <f t="shared" si="935"/>
        <v>0</v>
      </c>
      <c r="CJ163" s="90"/>
      <c r="CK163" s="89">
        <f t="shared" si="936"/>
        <v>0</v>
      </c>
      <c r="CL163" s="110"/>
      <c r="CM163" s="89">
        <f t="shared" si="937"/>
        <v>0</v>
      </c>
      <c r="CN163" s="110"/>
      <c r="CO163" s="89">
        <f t="shared" si="938"/>
        <v>0</v>
      </c>
      <c r="CP163" s="110"/>
      <c r="CQ163" s="89">
        <f t="shared" si="939"/>
        <v>0</v>
      </c>
      <c r="CR163" s="110"/>
      <c r="CS163" s="89">
        <f t="shared" si="940"/>
        <v>0</v>
      </c>
      <c r="CT163" s="110"/>
      <c r="CU163" s="89">
        <f t="shared" si="941"/>
        <v>0</v>
      </c>
      <c r="CV163" s="110"/>
      <c r="CW163" s="89">
        <f t="shared" si="942"/>
        <v>0</v>
      </c>
      <c r="CX163" s="104">
        <v>0</v>
      </c>
      <c r="CY163" s="89">
        <f t="shared" si="943"/>
        <v>0</v>
      </c>
      <c r="CZ163" s="90"/>
      <c r="DA163" s="89">
        <f t="shared" si="944"/>
        <v>0</v>
      </c>
      <c r="DB163" s="110"/>
      <c r="DC163" s="95">
        <f t="shared" si="945"/>
        <v>0</v>
      </c>
      <c r="DD163" s="110"/>
      <c r="DE163" s="89">
        <f t="shared" si="946"/>
        <v>0</v>
      </c>
      <c r="DF163" s="114"/>
      <c r="DG163" s="89">
        <f t="shared" si="947"/>
        <v>0</v>
      </c>
      <c r="DH163" s="110"/>
      <c r="DI163" s="89">
        <f t="shared" si="948"/>
        <v>0</v>
      </c>
      <c r="DJ163" s="110"/>
      <c r="DK163" s="89">
        <f t="shared" si="949"/>
        <v>0</v>
      </c>
      <c r="DL163" s="110"/>
      <c r="DM163" s="97">
        <f t="shared" si="950"/>
        <v>0</v>
      </c>
      <c r="DN163" s="99">
        <f t="shared" si="951"/>
        <v>43</v>
      </c>
      <c r="DO163" s="97">
        <f t="shared" si="951"/>
        <v>3482684.2119999998</v>
      </c>
    </row>
    <row r="164" spans="1:119" ht="45" customHeight="1" x14ac:dyDescent="0.25">
      <c r="A164" s="100"/>
      <c r="B164" s="101">
        <v>134</v>
      </c>
      <c r="C164" s="82" t="s">
        <v>292</v>
      </c>
      <c r="D164" s="83">
        <v>22900</v>
      </c>
      <c r="E164" s="102">
        <v>2.02</v>
      </c>
      <c r="F164" s="102"/>
      <c r="G164" s="85">
        <v>1</v>
      </c>
      <c r="H164" s="86"/>
      <c r="I164" s="86"/>
      <c r="J164" s="83">
        <v>1.4</v>
      </c>
      <c r="K164" s="83">
        <v>1.68</v>
      </c>
      <c r="L164" s="83">
        <v>2.23</v>
      </c>
      <c r="M164" s="87">
        <v>2.57</v>
      </c>
      <c r="N164" s="90"/>
      <c r="O164" s="89">
        <f t="shared" si="897"/>
        <v>0</v>
      </c>
      <c r="P164" s="90">
        <v>0</v>
      </c>
      <c r="Q164" s="90">
        <f t="shared" si="900"/>
        <v>0</v>
      </c>
      <c r="R164" s="90"/>
      <c r="S164" s="89">
        <f t="shared" si="901"/>
        <v>0</v>
      </c>
      <c r="T164" s="90"/>
      <c r="U164" s="89">
        <f t="shared" si="902"/>
        <v>0</v>
      </c>
      <c r="V164" s="90"/>
      <c r="W164" s="89">
        <f t="shared" si="903"/>
        <v>0</v>
      </c>
      <c r="X164" s="90"/>
      <c r="Y164" s="89">
        <f t="shared" si="904"/>
        <v>0</v>
      </c>
      <c r="Z164" s="90"/>
      <c r="AA164" s="89">
        <f t="shared" si="905"/>
        <v>0</v>
      </c>
      <c r="AB164" s="90"/>
      <c r="AC164" s="89">
        <f t="shared" si="906"/>
        <v>0</v>
      </c>
      <c r="AD164" s="90"/>
      <c r="AE164" s="89">
        <f t="shared" si="907"/>
        <v>0</v>
      </c>
      <c r="AF164" s="90"/>
      <c r="AG164" s="89">
        <f t="shared" si="908"/>
        <v>0</v>
      </c>
      <c r="AH164" s="150"/>
      <c r="AI164" s="89">
        <f t="shared" si="909"/>
        <v>0</v>
      </c>
      <c r="AJ164" s="90"/>
      <c r="AK164" s="89">
        <f t="shared" si="910"/>
        <v>0</v>
      </c>
      <c r="AL164" s="103"/>
      <c r="AM164" s="89">
        <f t="shared" si="911"/>
        <v>0</v>
      </c>
      <c r="AN164" s="90"/>
      <c r="AO164" s="95">
        <f t="shared" si="912"/>
        <v>0</v>
      </c>
      <c r="AP164" s="90"/>
      <c r="AQ164" s="89">
        <f t="shared" si="913"/>
        <v>0</v>
      </c>
      <c r="AR164" s="90"/>
      <c r="AS164" s="90">
        <f t="shared" si="914"/>
        <v>0</v>
      </c>
      <c r="AT164" s="90"/>
      <c r="AU164" s="90">
        <f t="shared" si="915"/>
        <v>0</v>
      </c>
      <c r="AV164" s="90"/>
      <c r="AW164" s="89">
        <f t="shared" si="916"/>
        <v>0</v>
      </c>
      <c r="AX164" s="90"/>
      <c r="AY164" s="89">
        <f t="shared" si="917"/>
        <v>0</v>
      </c>
      <c r="AZ164" s="90"/>
      <c r="BA164" s="89">
        <f t="shared" si="918"/>
        <v>0</v>
      </c>
      <c r="BB164" s="90"/>
      <c r="BC164" s="89">
        <f t="shared" si="919"/>
        <v>0</v>
      </c>
      <c r="BD164" s="90"/>
      <c r="BE164" s="89">
        <f t="shared" si="920"/>
        <v>0</v>
      </c>
      <c r="BF164" s="90"/>
      <c r="BG164" s="89">
        <f t="shared" si="921"/>
        <v>0</v>
      </c>
      <c r="BH164" s="90"/>
      <c r="BI164" s="89">
        <f t="shared" si="922"/>
        <v>0</v>
      </c>
      <c r="BJ164" s="90"/>
      <c r="BK164" s="89">
        <f t="shared" si="923"/>
        <v>0</v>
      </c>
      <c r="BL164" s="90"/>
      <c r="BM164" s="89">
        <f t="shared" si="924"/>
        <v>0</v>
      </c>
      <c r="BN164" s="90"/>
      <c r="BO164" s="89">
        <f t="shared" si="925"/>
        <v>0</v>
      </c>
      <c r="BP164" s="90"/>
      <c r="BQ164" s="89">
        <f t="shared" si="926"/>
        <v>0</v>
      </c>
      <c r="BR164" s="90"/>
      <c r="BS164" s="89">
        <f t="shared" si="927"/>
        <v>0</v>
      </c>
      <c r="BT164" s="90"/>
      <c r="BU164" s="89">
        <f t="shared" si="928"/>
        <v>0</v>
      </c>
      <c r="BV164" s="90"/>
      <c r="BW164" s="89">
        <f t="shared" si="929"/>
        <v>0</v>
      </c>
      <c r="BX164" s="90"/>
      <c r="BY164" s="89">
        <f t="shared" si="930"/>
        <v>0</v>
      </c>
      <c r="BZ164" s="90"/>
      <c r="CA164" s="97">
        <f t="shared" si="931"/>
        <v>0</v>
      </c>
      <c r="CB164" s="90"/>
      <c r="CC164" s="89">
        <f t="shared" si="932"/>
        <v>0</v>
      </c>
      <c r="CD164" s="90"/>
      <c r="CE164" s="89">
        <f t="shared" si="933"/>
        <v>0</v>
      </c>
      <c r="CF164" s="90"/>
      <c r="CG164" s="89">
        <f t="shared" si="934"/>
        <v>0</v>
      </c>
      <c r="CH164" s="90"/>
      <c r="CI164" s="90">
        <f t="shared" si="935"/>
        <v>0</v>
      </c>
      <c r="CJ164" s="90"/>
      <c r="CK164" s="89">
        <f t="shared" si="936"/>
        <v>0</v>
      </c>
      <c r="CL164" s="90"/>
      <c r="CM164" s="89">
        <f t="shared" si="937"/>
        <v>0</v>
      </c>
      <c r="CN164" s="90"/>
      <c r="CO164" s="89">
        <f t="shared" si="938"/>
        <v>0</v>
      </c>
      <c r="CP164" s="90"/>
      <c r="CQ164" s="89">
        <f t="shared" si="939"/>
        <v>0</v>
      </c>
      <c r="CR164" s="90"/>
      <c r="CS164" s="89">
        <f t="shared" si="940"/>
        <v>0</v>
      </c>
      <c r="CT164" s="90"/>
      <c r="CU164" s="89">
        <f t="shared" si="941"/>
        <v>0</v>
      </c>
      <c r="CV164" s="90"/>
      <c r="CW164" s="89">
        <f t="shared" si="942"/>
        <v>0</v>
      </c>
      <c r="CX164" s="104"/>
      <c r="CY164" s="89">
        <f t="shared" si="943"/>
        <v>0</v>
      </c>
      <c r="CZ164" s="90"/>
      <c r="DA164" s="89">
        <f t="shared" si="944"/>
        <v>0</v>
      </c>
      <c r="DB164" s="90"/>
      <c r="DC164" s="95">
        <f t="shared" si="945"/>
        <v>0</v>
      </c>
      <c r="DD164" s="90"/>
      <c r="DE164" s="89">
        <f t="shared" si="946"/>
        <v>0</v>
      </c>
      <c r="DF164" s="105"/>
      <c r="DG164" s="89">
        <f t="shared" si="947"/>
        <v>0</v>
      </c>
      <c r="DH164" s="90"/>
      <c r="DI164" s="89">
        <f t="shared" si="948"/>
        <v>0</v>
      </c>
      <c r="DJ164" s="90"/>
      <c r="DK164" s="89">
        <f t="shared" si="949"/>
        <v>0</v>
      </c>
      <c r="DL164" s="90"/>
      <c r="DM164" s="97">
        <f t="shared" si="950"/>
        <v>0</v>
      </c>
      <c r="DN164" s="99">
        <f t="shared" si="951"/>
        <v>0</v>
      </c>
      <c r="DO164" s="97">
        <f t="shared" si="951"/>
        <v>0</v>
      </c>
    </row>
    <row r="165" spans="1:119" ht="45" customHeight="1" x14ac:dyDescent="0.25">
      <c r="A165" s="100"/>
      <c r="B165" s="101">
        <v>135</v>
      </c>
      <c r="C165" s="82" t="s">
        <v>293</v>
      </c>
      <c r="D165" s="83">
        <v>22900</v>
      </c>
      <c r="E165" s="102">
        <v>2.57</v>
      </c>
      <c r="F165" s="102"/>
      <c r="G165" s="85">
        <v>1</v>
      </c>
      <c r="H165" s="86"/>
      <c r="I165" s="86"/>
      <c r="J165" s="83">
        <v>1.4</v>
      </c>
      <c r="K165" s="83">
        <v>1.68</v>
      </c>
      <c r="L165" s="83">
        <v>2.23</v>
      </c>
      <c r="M165" s="87">
        <v>2.57</v>
      </c>
      <c r="N165" s="90">
        <v>4</v>
      </c>
      <c r="O165" s="89">
        <f t="shared" si="897"/>
        <v>362534.48</v>
      </c>
      <c r="P165" s="90">
        <v>3</v>
      </c>
      <c r="Q165" s="90">
        <f t="shared" si="900"/>
        <v>271900.86</v>
      </c>
      <c r="R165" s="90"/>
      <c r="S165" s="89">
        <f t="shared" si="901"/>
        <v>0</v>
      </c>
      <c r="T165" s="90"/>
      <c r="U165" s="89">
        <f t="shared" si="902"/>
        <v>0</v>
      </c>
      <c r="V165" s="90">
        <v>76</v>
      </c>
      <c r="W165" s="89">
        <f t="shared" si="903"/>
        <v>6888155.1200000001</v>
      </c>
      <c r="X165" s="90"/>
      <c r="Y165" s="89">
        <f t="shared" si="904"/>
        <v>0</v>
      </c>
      <c r="Z165" s="90"/>
      <c r="AA165" s="89">
        <f t="shared" si="905"/>
        <v>0</v>
      </c>
      <c r="AB165" s="90"/>
      <c r="AC165" s="89">
        <f t="shared" si="906"/>
        <v>0</v>
      </c>
      <c r="AD165" s="90">
        <v>3</v>
      </c>
      <c r="AE165" s="89">
        <f t="shared" si="907"/>
        <v>271900.86</v>
      </c>
      <c r="AF165" s="90"/>
      <c r="AG165" s="89">
        <f t="shared" si="908"/>
        <v>0</v>
      </c>
      <c r="AH165" s="150"/>
      <c r="AI165" s="89">
        <f t="shared" si="909"/>
        <v>0</v>
      </c>
      <c r="AJ165" s="90">
        <v>4</v>
      </c>
      <c r="AK165" s="89">
        <f t="shared" si="910"/>
        <v>362534.48</v>
      </c>
      <c r="AL165" s="104">
        <v>37</v>
      </c>
      <c r="AM165" s="89">
        <f t="shared" si="911"/>
        <v>4024132.7280000001</v>
      </c>
      <c r="AN165" s="90"/>
      <c r="AO165" s="95">
        <f t="shared" si="912"/>
        <v>0</v>
      </c>
      <c r="AP165" s="90"/>
      <c r="AQ165" s="89">
        <f t="shared" si="913"/>
        <v>0</v>
      </c>
      <c r="AR165" s="90"/>
      <c r="AS165" s="90">
        <f t="shared" si="914"/>
        <v>0</v>
      </c>
      <c r="AT165" s="90">
        <v>17</v>
      </c>
      <c r="AU165" s="90">
        <f t="shared" si="915"/>
        <v>1610806.6099999994</v>
      </c>
      <c r="AV165" s="90"/>
      <c r="AW165" s="89">
        <f t="shared" si="916"/>
        <v>0</v>
      </c>
      <c r="AX165" s="90"/>
      <c r="AY165" s="89">
        <f t="shared" si="917"/>
        <v>0</v>
      </c>
      <c r="AZ165" s="90"/>
      <c r="BA165" s="89">
        <f t="shared" si="918"/>
        <v>0</v>
      </c>
      <c r="BB165" s="90">
        <v>2</v>
      </c>
      <c r="BC165" s="89">
        <f t="shared" si="919"/>
        <v>181267.24</v>
      </c>
      <c r="BD165" s="90"/>
      <c r="BE165" s="89">
        <f t="shared" si="920"/>
        <v>0</v>
      </c>
      <c r="BF165" s="90">
        <v>4</v>
      </c>
      <c r="BG165" s="89">
        <f t="shared" si="921"/>
        <v>395492.15999999992</v>
      </c>
      <c r="BH165" s="90">
        <v>3</v>
      </c>
      <c r="BI165" s="89">
        <f t="shared" si="922"/>
        <v>296619.12</v>
      </c>
      <c r="BJ165" s="90"/>
      <c r="BK165" s="89">
        <f t="shared" si="923"/>
        <v>0</v>
      </c>
      <c r="BL165" s="90"/>
      <c r="BM165" s="89">
        <f t="shared" si="924"/>
        <v>0</v>
      </c>
      <c r="BN165" s="90"/>
      <c r="BO165" s="89">
        <f t="shared" si="925"/>
        <v>0</v>
      </c>
      <c r="BP165" s="90"/>
      <c r="BQ165" s="89">
        <f t="shared" si="926"/>
        <v>0</v>
      </c>
      <c r="BR165" s="90"/>
      <c r="BS165" s="89">
        <f t="shared" si="927"/>
        <v>0</v>
      </c>
      <c r="BT165" s="90"/>
      <c r="BU165" s="89">
        <f t="shared" si="928"/>
        <v>0</v>
      </c>
      <c r="BV165" s="90"/>
      <c r="BW165" s="89">
        <f t="shared" si="929"/>
        <v>0</v>
      </c>
      <c r="BX165" s="90">
        <v>3</v>
      </c>
      <c r="BY165" s="89">
        <f t="shared" si="930"/>
        <v>296619.12</v>
      </c>
      <c r="BZ165" s="90"/>
      <c r="CA165" s="97">
        <f t="shared" si="931"/>
        <v>0</v>
      </c>
      <c r="CB165" s="90"/>
      <c r="CC165" s="89">
        <f t="shared" si="932"/>
        <v>0</v>
      </c>
      <c r="CD165" s="90"/>
      <c r="CE165" s="89">
        <f t="shared" si="933"/>
        <v>0</v>
      </c>
      <c r="CF165" s="90"/>
      <c r="CG165" s="89">
        <f t="shared" si="934"/>
        <v>0</v>
      </c>
      <c r="CH165" s="90"/>
      <c r="CI165" s="90">
        <f t="shared" si="935"/>
        <v>0</v>
      </c>
      <c r="CJ165" s="90"/>
      <c r="CK165" s="89">
        <f t="shared" si="936"/>
        <v>0</v>
      </c>
      <c r="CL165" s="90"/>
      <c r="CM165" s="89">
        <f t="shared" si="937"/>
        <v>0</v>
      </c>
      <c r="CN165" s="90"/>
      <c r="CO165" s="89">
        <f t="shared" si="938"/>
        <v>0</v>
      </c>
      <c r="CP165" s="90"/>
      <c r="CQ165" s="89">
        <f t="shared" si="939"/>
        <v>0</v>
      </c>
      <c r="CR165" s="90"/>
      <c r="CS165" s="89">
        <f t="shared" si="940"/>
        <v>0</v>
      </c>
      <c r="CT165" s="90"/>
      <c r="CU165" s="89">
        <f t="shared" si="941"/>
        <v>0</v>
      </c>
      <c r="CV165" s="90"/>
      <c r="CW165" s="89">
        <f t="shared" si="942"/>
        <v>0</v>
      </c>
      <c r="CX165" s="104">
        <v>0</v>
      </c>
      <c r="CY165" s="89">
        <f t="shared" si="943"/>
        <v>0</v>
      </c>
      <c r="CZ165" s="90"/>
      <c r="DA165" s="89">
        <f t="shared" si="944"/>
        <v>0</v>
      </c>
      <c r="DB165" s="90"/>
      <c r="DC165" s="95">
        <f t="shared" si="945"/>
        <v>0</v>
      </c>
      <c r="DD165" s="90"/>
      <c r="DE165" s="89">
        <f t="shared" si="946"/>
        <v>0</v>
      </c>
      <c r="DF165" s="105"/>
      <c r="DG165" s="89">
        <f t="shared" si="947"/>
        <v>0</v>
      </c>
      <c r="DH165" s="90"/>
      <c r="DI165" s="89">
        <f t="shared" si="948"/>
        <v>0</v>
      </c>
      <c r="DJ165" s="90"/>
      <c r="DK165" s="89">
        <f t="shared" si="949"/>
        <v>0</v>
      </c>
      <c r="DL165" s="90"/>
      <c r="DM165" s="97">
        <f t="shared" si="950"/>
        <v>0</v>
      </c>
      <c r="DN165" s="99">
        <f t="shared" si="951"/>
        <v>156</v>
      </c>
      <c r="DO165" s="97">
        <f t="shared" si="951"/>
        <v>14961962.777999999</v>
      </c>
    </row>
    <row r="166" spans="1:119" ht="45" customHeight="1" x14ac:dyDescent="0.25">
      <c r="A166" s="100"/>
      <c r="B166" s="101">
        <v>136</v>
      </c>
      <c r="C166" s="82" t="s">
        <v>294</v>
      </c>
      <c r="D166" s="83">
        <v>22900</v>
      </c>
      <c r="E166" s="102">
        <v>3.14</v>
      </c>
      <c r="F166" s="102"/>
      <c r="G166" s="85">
        <v>1</v>
      </c>
      <c r="H166" s="86"/>
      <c r="I166" s="86"/>
      <c r="J166" s="83">
        <v>1.4</v>
      </c>
      <c r="K166" s="83">
        <v>1.68</v>
      </c>
      <c r="L166" s="83">
        <v>2.23</v>
      </c>
      <c r="M166" s="87">
        <v>2.57</v>
      </c>
      <c r="N166" s="90"/>
      <c r="O166" s="89">
        <f t="shared" si="897"/>
        <v>0</v>
      </c>
      <c r="P166" s="90">
        <v>0</v>
      </c>
      <c r="Q166" s="90">
        <f t="shared" si="900"/>
        <v>0</v>
      </c>
      <c r="R166" s="90"/>
      <c r="S166" s="89">
        <f t="shared" si="901"/>
        <v>0</v>
      </c>
      <c r="T166" s="90"/>
      <c r="U166" s="89">
        <f t="shared" si="902"/>
        <v>0</v>
      </c>
      <c r="V166" s="90">
        <v>24</v>
      </c>
      <c r="W166" s="89">
        <f t="shared" si="903"/>
        <v>2657645.7599999998</v>
      </c>
      <c r="X166" s="90"/>
      <c r="Y166" s="89">
        <f t="shared" si="904"/>
        <v>0</v>
      </c>
      <c r="Z166" s="90"/>
      <c r="AA166" s="89">
        <f t="shared" si="905"/>
        <v>0</v>
      </c>
      <c r="AB166" s="90"/>
      <c r="AC166" s="89">
        <f t="shared" si="906"/>
        <v>0</v>
      </c>
      <c r="AD166" s="90"/>
      <c r="AE166" s="89">
        <f t="shared" si="907"/>
        <v>0</v>
      </c>
      <c r="AF166" s="90"/>
      <c r="AG166" s="89">
        <f t="shared" si="908"/>
        <v>0</v>
      </c>
      <c r="AH166" s="150"/>
      <c r="AI166" s="89">
        <f t="shared" si="909"/>
        <v>0</v>
      </c>
      <c r="AJ166" s="90"/>
      <c r="AK166" s="89">
        <f t="shared" si="910"/>
        <v>0</v>
      </c>
      <c r="AL166" s="104">
        <v>2</v>
      </c>
      <c r="AM166" s="89">
        <f t="shared" si="911"/>
        <v>265764.576</v>
      </c>
      <c r="AN166" s="90"/>
      <c r="AO166" s="95">
        <f t="shared" si="912"/>
        <v>0</v>
      </c>
      <c r="AP166" s="90"/>
      <c r="AQ166" s="89">
        <f t="shared" si="913"/>
        <v>0</v>
      </c>
      <c r="AR166" s="90"/>
      <c r="AS166" s="90">
        <f t="shared" si="914"/>
        <v>0</v>
      </c>
      <c r="AT166" s="90">
        <v>1</v>
      </c>
      <c r="AU166" s="90">
        <f t="shared" si="915"/>
        <v>115768.65999999999</v>
      </c>
      <c r="AV166" s="90"/>
      <c r="AW166" s="89">
        <f t="shared" si="916"/>
        <v>0</v>
      </c>
      <c r="AX166" s="90"/>
      <c r="AY166" s="89">
        <f t="shared" si="917"/>
        <v>0</v>
      </c>
      <c r="AZ166" s="90"/>
      <c r="BA166" s="89">
        <f t="shared" si="918"/>
        <v>0</v>
      </c>
      <c r="BB166" s="90"/>
      <c r="BC166" s="89">
        <f t="shared" si="919"/>
        <v>0</v>
      </c>
      <c r="BD166" s="90"/>
      <c r="BE166" s="89">
        <f t="shared" si="920"/>
        <v>0</v>
      </c>
      <c r="BF166" s="90"/>
      <c r="BG166" s="89">
        <f t="shared" si="921"/>
        <v>0</v>
      </c>
      <c r="BH166" s="90"/>
      <c r="BI166" s="89">
        <f t="shared" si="922"/>
        <v>0</v>
      </c>
      <c r="BJ166" s="90"/>
      <c r="BK166" s="89">
        <f t="shared" si="923"/>
        <v>0</v>
      </c>
      <c r="BL166" s="90"/>
      <c r="BM166" s="89">
        <f t="shared" si="924"/>
        <v>0</v>
      </c>
      <c r="BN166" s="90"/>
      <c r="BO166" s="89">
        <f t="shared" si="925"/>
        <v>0</v>
      </c>
      <c r="BP166" s="90"/>
      <c r="BQ166" s="89">
        <f t="shared" si="926"/>
        <v>0</v>
      </c>
      <c r="BR166" s="90"/>
      <c r="BS166" s="89">
        <f t="shared" si="927"/>
        <v>0</v>
      </c>
      <c r="BT166" s="90"/>
      <c r="BU166" s="89">
        <f t="shared" si="928"/>
        <v>0</v>
      </c>
      <c r="BV166" s="90"/>
      <c r="BW166" s="89">
        <f t="shared" si="929"/>
        <v>0</v>
      </c>
      <c r="BX166" s="90"/>
      <c r="BY166" s="89">
        <f t="shared" si="930"/>
        <v>0</v>
      </c>
      <c r="BZ166" s="90"/>
      <c r="CA166" s="97">
        <f t="shared" si="931"/>
        <v>0</v>
      </c>
      <c r="CB166" s="90"/>
      <c r="CC166" s="89">
        <f t="shared" si="932"/>
        <v>0</v>
      </c>
      <c r="CD166" s="90"/>
      <c r="CE166" s="89">
        <f t="shared" si="933"/>
        <v>0</v>
      </c>
      <c r="CF166" s="90"/>
      <c r="CG166" s="89">
        <f t="shared" si="934"/>
        <v>0</v>
      </c>
      <c r="CH166" s="90"/>
      <c r="CI166" s="90">
        <f t="shared" si="935"/>
        <v>0</v>
      </c>
      <c r="CJ166" s="90"/>
      <c r="CK166" s="89">
        <f t="shared" si="936"/>
        <v>0</v>
      </c>
      <c r="CL166" s="90"/>
      <c r="CM166" s="89">
        <f t="shared" si="937"/>
        <v>0</v>
      </c>
      <c r="CN166" s="90"/>
      <c r="CO166" s="89">
        <f t="shared" si="938"/>
        <v>0</v>
      </c>
      <c r="CP166" s="90"/>
      <c r="CQ166" s="89">
        <f t="shared" si="939"/>
        <v>0</v>
      </c>
      <c r="CR166" s="90"/>
      <c r="CS166" s="89">
        <f t="shared" si="940"/>
        <v>0</v>
      </c>
      <c r="CT166" s="90"/>
      <c r="CU166" s="89">
        <f t="shared" si="941"/>
        <v>0</v>
      </c>
      <c r="CV166" s="90"/>
      <c r="CW166" s="89">
        <f t="shared" si="942"/>
        <v>0</v>
      </c>
      <c r="CX166" s="104">
        <v>0</v>
      </c>
      <c r="CY166" s="89">
        <f t="shared" si="943"/>
        <v>0</v>
      </c>
      <c r="CZ166" s="90"/>
      <c r="DA166" s="89">
        <f t="shared" si="944"/>
        <v>0</v>
      </c>
      <c r="DB166" s="90"/>
      <c r="DC166" s="95">
        <f t="shared" si="945"/>
        <v>0</v>
      </c>
      <c r="DD166" s="90"/>
      <c r="DE166" s="89">
        <f t="shared" si="946"/>
        <v>0</v>
      </c>
      <c r="DF166" s="105"/>
      <c r="DG166" s="89">
        <f t="shared" si="947"/>
        <v>0</v>
      </c>
      <c r="DH166" s="90"/>
      <c r="DI166" s="89">
        <f t="shared" si="948"/>
        <v>0</v>
      </c>
      <c r="DJ166" s="90"/>
      <c r="DK166" s="89">
        <f t="shared" si="949"/>
        <v>0</v>
      </c>
      <c r="DL166" s="90"/>
      <c r="DM166" s="97">
        <f t="shared" si="950"/>
        <v>0</v>
      </c>
      <c r="DN166" s="99">
        <f t="shared" si="951"/>
        <v>27</v>
      </c>
      <c r="DO166" s="97">
        <f t="shared" si="951"/>
        <v>3039178.9959999998</v>
      </c>
    </row>
    <row r="167" spans="1:119" ht="30" x14ac:dyDescent="0.25">
      <c r="A167" s="100"/>
      <c r="B167" s="101">
        <v>137</v>
      </c>
      <c r="C167" s="82" t="s">
        <v>295</v>
      </c>
      <c r="D167" s="83">
        <v>22900</v>
      </c>
      <c r="E167" s="109">
        <v>2.48</v>
      </c>
      <c r="F167" s="109"/>
      <c r="G167" s="85">
        <v>1</v>
      </c>
      <c r="H167" s="86"/>
      <c r="I167" s="86"/>
      <c r="J167" s="83">
        <v>1.4</v>
      </c>
      <c r="K167" s="83">
        <v>1.68</v>
      </c>
      <c r="L167" s="83">
        <v>2.23</v>
      </c>
      <c r="M167" s="87">
        <v>2.57</v>
      </c>
      <c r="N167" s="90"/>
      <c r="O167" s="89">
        <f t="shared" si="897"/>
        <v>0</v>
      </c>
      <c r="P167" s="90">
        <v>0</v>
      </c>
      <c r="Q167" s="90">
        <f t="shared" si="900"/>
        <v>0</v>
      </c>
      <c r="R167" s="90">
        <v>1</v>
      </c>
      <c r="S167" s="89">
        <f t="shared" si="901"/>
        <v>87459.68</v>
      </c>
      <c r="T167" s="90"/>
      <c r="U167" s="89">
        <f t="shared" si="902"/>
        <v>0</v>
      </c>
      <c r="V167" s="90">
        <v>10</v>
      </c>
      <c r="W167" s="89">
        <f t="shared" si="903"/>
        <v>874596.8</v>
      </c>
      <c r="X167" s="90"/>
      <c r="Y167" s="89">
        <f t="shared" si="904"/>
        <v>0</v>
      </c>
      <c r="Z167" s="90"/>
      <c r="AA167" s="89">
        <f t="shared" si="905"/>
        <v>0</v>
      </c>
      <c r="AB167" s="90"/>
      <c r="AC167" s="89">
        <f t="shared" si="906"/>
        <v>0</v>
      </c>
      <c r="AD167" s="90"/>
      <c r="AE167" s="89">
        <f t="shared" si="907"/>
        <v>0</v>
      </c>
      <c r="AF167" s="90"/>
      <c r="AG167" s="89">
        <f t="shared" si="908"/>
        <v>0</v>
      </c>
      <c r="AH167" s="150"/>
      <c r="AI167" s="89">
        <f t="shared" si="909"/>
        <v>0</v>
      </c>
      <c r="AJ167" s="90"/>
      <c r="AK167" s="89">
        <f t="shared" si="910"/>
        <v>0</v>
      </c>
      <c r="AL167" s="104">
        <v>5</v>
      </c>
      <c r="AM167" s="89">
        <f t="shared" si="911"/>
        <v>524758.08000000007</v>
      </c>
      <c r="AN167" s="90"/>
      <c r="AO167" s="95">
        <f t="shared" si="912"/>
        <v>0</v>
      </c>
      <c r="AP167" s="110"/>
      <c r="AQ167" s="89">
        <f t="shared" si="913"/>
        <v>0</v>
      </c>
      <c r="AR167" s="90"/>
      <c r="AS167" s="90">
        <f t="shared" si="914"/>
        <v>0</v>
      </c>
      <c r="AT167" s="90"/>
      <c r="AU167" s="90">
        <f t="shared" si="915"/>
        <v>0</v>
      </c>
      <c r="AV167" s="90"/>
      <c r="AW167" s="89">
        <f t="shared" si="916"/>
        <v>0</v>
      </c>
      <c r="AX167" s="90"/>
      <c r="AY167" s="89">
        <f t="shared" si="917"/>
        <v>0</v>
      </c>
      <c r="AZ167" s="90"/>
      <c r="BA167" s="89">
        <f t="shared" si="918"/>
        <v>0</v>
      </c>
      <c r="BB167" s="90"/>
      <c r="BC167" s="89">
        <f t="shared" si="919"/>
        <v>0</v>
      </c>
      <c r="BD167" s="90"/>
      <c r="BE167" s="89">
        <f t="shared" si="920"/>
        <v>0</v>
      </c>
      <c r="BF167" s="90"/>
      <c r="BG167" s="89">
        <f t="shared" si="921"/>
        <v>0</v>
      </c>
      <c r="BH167" s="90"/>
      <c r="BI167" s="89">
        <f t="shared" si="922"/>
        <v>0</v>
      </c>
      <c r="BJ167" s="90"/>
      <c r="BK167" s="89">
        <f t="shared" si="923"/>
        <v>0</v>
      </c>
      <c r="BL167" s="90"/>
      <c r="BM167" s="89">
        <f t="shared" si="924"/>
        <v>0</v>
      </c>
      <c r="BN167" s="90"/>
      <c r="BO167" s="89">
        <f t="shared" si="925"/>
        <v>0</v>
      </c>
      <c r="BP167" s="90"/>
      <c r="BQ167" s="89">
        <f t="shared" si="926"/>
        <v>0</v>
      </c>
      <c r="BR167" s="90"/>
      <c r="BS167" s="89">
        <f t="shared" si="927"/>
        <v>0</v>
      </c>
      <c r="BT167" s="90"/>
      <c r="BU167" s="89">
        <f t="shared" si="928"/>
        <v>0</v>
      </c>
      <c r="BV167" s="90"/>
      <c r="BW167" s="89">
        <f t="shared" si="929"/>
        <v>0</v>
      </c>
      <c r="BX167" s="90"/>
      <c r="BY167" s="89">
        <f t="shared" si="930"/>
        <v>0</v>
      </c>
      <c r="BZ167" s="90"/>
      <c r="CA167" s="97">
        <f t="shared" si="931"/>
        <v>0</v>
      </c>
      <c r="CB167" s="90"/>
      <c r="CC167" s="89">
        <f t="shared" si="932"/>
        <v>0</v>
      </c>
      <c r="CD167" s="90"/>
      <c r="CE167" s="89">
        <f t="shared" si="933"/>
        <v>0</v>
      </c>
      <c r="CF167" s="90"/>
      <c r="CG167" s="89">
        <f t="shared" si="934"/>
        <v>0</v>
      </c>
      <c r="CH167" s="90"/>
      <c r="CI167" s="90">
        <f t="shared" si="935"/>
        <v>0</v>
      </c>
      <c r="CJ167" s="90"/>
      <c r="CK167" s="89">
        <f t="shared" si="936"/>
        <v>0</v>
      </c>
      <c r="CL167" s="90"/>
      <c r="CM167" s="89">
        <f t="shared" si="937"/>
        <v>0</v>
      </c>
      <c r="CN167" s="90"/>
      <c r="CO167" s="89">
        <f t="shared" si="938"/>
        <v>0</v>
      </c>
      <c r="CP167" s="90"/>
      <c r="CQ167" s="89">
        <f t="shared" si="939"/>
        <v>0</v>
      </c>
      <c r="CR167" s="90"/>
      <c r="CS167" s="89">
        <f t="shared" si="940"/>
        <v>0</v>
      </c>
      <c r="CT167" s="90"/>
      <c r="CU167" s="89">
        <f t="shared" si="941"/>
        <v>0</v>
      </c>
      <c r="CV167" s="90"/>
      <c r="CW167" s="89">
        <f t="shared" si="942"/>
        <v>0</v>
      </c>
      <c r="CX167" s="104">
        <v>0</v>
      </c>
      <c r="CY167" s="89">
        <f t="shared" si="943"/>
        <v>0</v>
      </c>
      <c r="CZ167" s="90"/>
      <c r="DA167" s="89">
        <f t="shared" si="944"/>
        <v>0</v>
      </c>
      <c r="DB167" s="90"/>
      <c r="DC167" s="95">
        <f t="shared" si="945"/>
        <v>0</v>
      </c>
      <c r="DD167" s="90"/>
      <c r="DE167" s="89">
        <f t="shared" si="946"/>
        <v>0</v>
      </c>
      <c r="DF167" s="105"/>
      <c r="DG167" s="89">
        <f t="shared" si="947"/>
        <v>0</v>
      </c>
      <c r="DH167" s="90"/>
      <c r="DI167" s="89">
        <f t="shared" si="948"/>
        <v>0</v>
      </c>
      <c r="DJ167" s="90"/>
      <c r="DK167" s="89">
        <f t="shared" si="949"/>
        <v>0</v>
      </c>
      <c r="DL167" s="90"/>
      <c r="DM167" s="97">
        <f t="shared" si="950"/>
        <v>0</v>
      </c>
      <c r="DN167" s="99">
        <f t="shared" si="951"/>
        <v>16</v>
      </c>
      <c r="DO167" s="97">
        <f t="shared" si="951"/>
        <v>1486814.56</v>
      </c>
    </row>
    <row r="168" spans="1:119" s="8" customFormat="1" ht="30" customHeight="1" x14ac:dyDescent="0.25">
      <c r="A168" s="100"/>
      <c r="B168" s="101">
        <v>138</v>
      </c>
      <c r="C168" s="82" t="s">
        <v>296</v>
      </c>
      <c r="D168" s="83">
        <v>22900</v>
      </c>
      <c r="E168" s="86">
        <v>0.5</v>
      </c>
      <c r="F168" s="86"/>
      <c r="G168" s="85">
        <v>1</v>
      </c>
      <c r="H168" s="86"/>
      <c r="I168" s="86"/>
      <c r="J168" s="83">
        <v>1.4</v>
      </c>
      <c r="K168" s="83">
        <v>1.68</v>
      </c>
      <c r="L168" s="83">
        <v>2.23</v>
      </c>
      <c r="M168" s="87">
        <v>2.57</v>
      </c>
      <c r="N168" s="90">
        <v>133</v>
      </c>
      <c r="O168" s="89">
        <f t="shared" si="897"/>
        <v>2345189</v>
      </c>
      <c r="P168" s="90">
        <v>85</v>
      </c>
      <c r="Q168" s="90">
        <f t="shared" si="900"/>
        <v>1498805.0000000002</v>
      </c>
      <c r="R168" s="90">
        <v>35</v>
      </c>
      <c r="S168" s="89">
        <f t="shared" si="901"/>
        <v>617155</v>
      </c>
      <c r="T168" s="90"/>
      <c r="U168" s="89">
        <f t="shared" si="902"/>
        <v>0</v>
      </c>
      <c r="V168" s="90">
        <v>3</v>
      </c>
      <c r="W168" s="89">
        <f t="shared" si="903"/>
        <v>52899.000000000007</v>
      </c>
      <c r="X168" s="90"/>
      <c r="Y168" s="89">
        <f t="shared" si="904"/>
        <v>0</v>
      </c>
      <c r="Z168" s="90"/>
      <c r="AA168" s="89">
        <f t="shared" si="905"/>
        <v>0</v>
      </c>
      <c r="AB168" s="90"/>
      <c r="AC168" s="89">
        <f t="shared" si="906"/>
        <v>0</v>
      </c>
      <c r="AD168" s="90"/>
      <c r="AE168" s="89">
        <f t="shared" si="907"/>
        <v>0</v>
      </c>
      <c r="AF168" s="90"/>
      <c r="AG168" s="89">
        <f t="shared" si="908"/>
        <v>0</v>
      </c>
      <c r="AH168" s="150">
        <v>3</v>
      </c>
      <c r="AI168" s="89">
        <f t="shared" si="909"/>
        <v>52899.000000000007</v>
      </c>
      <c r="AJ168" s="90">
        <v>158</v>
      </c>
      <c r="AK168" s="89">
        <f t="shared" si="910"/>
        <v>2786014</v>
      </c>
      <c r="AL168" s="104">
        <v>66</v>
      </c>
      <c r="AM168" s="89">
        <f t="shared" si="911"/>
        <v>1396533.6</v>
      </c>
      <c r="AN168" s="105"/>
      <c r="AO168" s="95">
        <f t="shared" si="912"/>
        <v>0</v>
      </c>
      <c r="AP168" s="90"/>
      <c r="AQ168" s="89">
        <f t="shared" si="913"/>
        <v>0</v>
      </c>
      <c r="AR168" s="90">
        <v>3</v>
      </c>
      <c r="AS168" s="90">
        <f t="shared" si="914"/>
        <v>43281</v>
      </c>
      <c r="AT168" s="90">
        <v>250</v>
      </c>
      <c r="AU168" s="90">
        <f t="shared" si="915"/>
        <v>4608624.9999999991</v>
      </c>
      <c r="AV168" s="90"/>
      <c r="AW168" s="89">
        <f t="shared" si="916"/>
        <v>0</v>
      </c>
      <c r="AX168" s="90"/>
      <c r="AY168" s="89">
        <f t="shared" si="917"/>
        <v>0</v>
      </c>
      <c r="AZ168" s="90"/>
      <c r="BA168" s="89">
        <f t="shared" si="918"/>
        <v>0</v>
      </c>
      <c r="BB168" s="90">
        <v>8</v>
      </c>
      <c r="BC168" s="89">
        <f t="shared" si="919"/>
        <v>141064</v>
      </c>
      <c r="BD168" s="90">
        <v>24</v>
      </c>
      <c r="BE168" s="89">
        <f t="shared" si="920"/>
        <v>423192.00000000006</v>
      </c>
      <c r="BF168" s="90">
        <v>33</v>
      </c>
      <c r="BG168" s="89">
        <f t="shared" si="921"/>
        <v>634788</v>
      </c>
      <c r="BH168" s="90">
        <v>200</v>
      </c>
      <c r="BI168" s="89">
        <f t="shared" si="922"/>
        <v>3847200</v>
      </c>
      <c r="BJ168" s="90"/>
      <c r="BK168" s="89">
        <f t="shared" si="923"/>
        <v>0</v>
      </c>
      <c r="BL168" s="90">
        <v>73</v>
      </c>
      <c r="BM168" s="89">
        <f t="shared" si="924"/>
        <v>1263805.2</v>
      </c>
      <c r="BN168" s="90">
        <v>47</v>
      </c>
      <c r="BO168" s="89">
        <f t="shared" si="925"/>
        <v>994501.20000000007</v>
      </c>
      <c r="BP168" s="90">
        <v>5</v>
      </c>
      <c r="BQ168" s="89">
        <f t="shared" si="926"/>
        <v>96180</v>
      </c>
      <c r="BR168" s="90">
        <v>16</v>
      </c>
      <c r="BS168" s="89">
        <f t="shared" si="927"/>
        <v>384720</v>
      </c>
      <c r="BT168" s="90">
        <v>12</v>
      </c>
      <c r="BU168" s="89">
        <f t="shared" si="928"/>
        <v>207748.80000000002</v>
      </c>
      <c r="BV168" s="90">
        <v>56</v>
      </c>
      <c r="BW168" s="89">
        <f t="shared" si="929"/>
        <v>1346520</v>
      </c>
      <c r="BX168" s="90">
        <v>20</v>
      </c>
      <c r="BY168" s="89">
        <f t="shared" si="930"/>
        <v>384720</v>
      </c>
      <c r="BZ168" s="90">
        <v>35</v>
      </c>
      <c r="CA168" s="97">
        <f t="shared" si="931"/>
        <v>673260</v>
      </c>
      <c r="CB168" s="90"/>
      <c r="CC168" s="89">
        <f t="shared" si="932"/>
        <v>0</v>
      </c>
      <c r="CD168" s="90"/>
      <c r="CE168" s="89">
        <f t="shared" si="933"/>
        <v>0</v>
      </c>
      <c r="CF168" s="90"/>
      <c r="CG168" s="89">
        <f t="shared" si="934"/>
        <v>0</v>
      </c>
      <c r="CH168" s="90"/>
      <c r="CI168" s="90">
        <f t="shared" si="935"/>
        <v>0</v>
      </c>
      <c r="CJ168" s="90"/>
      <c r="CK168" s="89">
        <f t="shared" si="936"/>
        <v>0</v>
      </c>
      <c r="CL168" s="90"/>
      <c r="CM168" s="89">
        <f t="shared" si="937"/>
        <v>0</v>
      </c>
      <c r="CN168" s="90">
        <v>2</v>
      </c>
      <c r="CO168" s="89">
        <f t="shared" si="938"/>
        <v>22441.999999999996</v>
      </c>
      <c r="CP168" s="90"/>
      <c r="CQ168" s="89">
        <f t="shared" si="939"/>
        <v>0</v>
      </c>
      <c r="CR168" s="90">
        <v>5</v>
      </c>
      <c r="CS168" s="89">
        <f t="shared" si="940"/>
        <v>90569.499999999985</v>
      </c>
      <c r="CT168" s="90">
        <v>40</v>
      </c>
      <c r="CU168" s="89">
        <f t="shared" si="941"/>
        <v>724555.99999999988</v>
      </c>
      <c r="CV168" s="90">
        <v>23</v>
      </c>
      <c r="CW168" s="89">
        <f t="shared" si="942"/>
        <v>442428</v>
      </c>
      <c r="CX168" s="104">
        <v>20</v>
      </c>
      <c r="CY168" s="89">
        <f t="shared" si="943"/>
        <v>346248</v>
      </c>
      <c r="CZ168" s="90"/>
      <c r="DA168" s="89">
        <f t="shared" si="944"/>
        <v>0</v>
      </c>
      <c r="DB168" s="90"/>
      <c r="DC168" s="95">
        <f t="shared" si="945"/>
        <v>0</v>
      </c>
      <c r="DD168" s="90"/>
      <c r="DE168" s="89">
        <f t="shared" si="946"/>
        <v>0</v>
      </c>
      <c r="DF168" s="105"/>
      <c r="DG168" s="89">
        <f t="shared" si="947"/>
        <v>0</v>
      </c>
      <c r="DH168" s="90">
        <v>5</v>
      </c>
      <c r="DI168" s="89">
        <f t="shared" si="948"/>
        <v>108683.4</v>
      </c>
      <c r="DJ168" s="90"/>
      <c r="DK168" s="89">
        <f t="shared" si="949"/>
        <v>0</v>
      </c>
      <c r="DL168" s="90"/>
      <c r="DM168" s="97">
        <f t="shared" si="950"/>
        <v>0</v>
      </c>
      <c r="DN168" s="99">
        <f t="shared" si="951"/>
        <v>1360</v>
      </c>
      <c r="DO168" s="97">
        <f t="shared" si="951"/>
        <v>25534026.699999996</v>
      </c>
    </row>
    <row r="169" spans="1:119" ht="45" customHeight="1" x14ac:dyDescent="0.25">
      <c r="A169" s="100"/>
      <c r="B169" s="101">
        <v>139</v>
      </c>
      <c r="C169" s="82" t="s">
        <v>297</v>
      </c>
      <c r="D169" s="83">
        <v>22900</v>
      </c>
      <c r="E169" s="102">
        <v>1.91</v>
      </c>
      <c r="F169" s="102"/>
      <c r="G169" s="85">
        <v>1</v>
      </c>
      <c r="H169" s="86"/>
      <c r="I169" s="86"/>
      <c r="J169" s="83">
        <v>1.4</v>
      </c>
      <c r="K169" s="83">
        <v>1.68</v>
      </c>
      <c r="L169" s="83">
        <v>2.23</v>
      </c>
      <c r="M169" s="87">
        <v>2.57</v>
      </c>
      <c r="N169" s="90">
        <v>1</v>
      </c>
      <c r="O169" s="89">
        <f t="shared" si="897"/>
        <v>67358.06</v>
      </c>
      <c r="P169" s="90">
        <v>0</v>
      </c>
      <c r="Q169" s="90">
        <f t="shared" si="900"/>
        <v>0</v>
      </c>
      <c r="R169" s="90"/>
      <c r="S169" s="89">
        <f t="shared" si="901"/>
        <v>0</v>
      </c>
      <c r="T169" s="90"/>
      <c r="U169" s="89">
        <f t="shared" si="902"/>
        <v>0</v>
      </c>
      <c r="V169" s="90"/>
      <c r="W169" s="89">
        <f t="shared" si="903"/>
        <v>0</v>
      </c>
      <c r="X169" s="90"/>
      <c r="Y169" s="89">
        <f t="shared" si="904"/>
        <v>0</v>
      </c>
      <c r="Z169" s="90"/>
      <c r="AA169" s="89">
        <f t="shared" si="905"/>
        <v>0</v>
      </c>
      <c r="AB169" s="90"/>
      <c r="AC169" s="89">
        <f t="shared" si="906"/>
        <v>0</v>
      </c>
      <c r="AD169" s="90"/>
      <c r="AE169" s="89">
        <f t="shared" si="907"/>
        <v>0</v>
      </c>
      <c r="AF169" s="90"/>
      <c r="AG169" s="89">
        <f t="shared" si="908"/>
        <v>0</v>
      </c>
      <c r="AH169" s="150">
        <v>1</v>
      </c>
      <c r="AI169" s="89">
        <f t="shared" si="909"/>
        <v>67358.06</v>
      </c>
      <c r="AJ169" s="90"/>
      <c r="AK169" s="89">
        <f t="shared" si="910"/>
        <v>0</v>
      </c>
      <c r="AL169" s="103">
        <v>0</v>
      </c>
      <c r="AM169" s="89">
        <f t="shared" si="911"/>
        <v>0</v>
      </c>
      <c r="AN169" s="90"/>
      <c r="AO169" s="95">
        <f t="shared" si="912"/>
        <v>0</v>
      </c>
      <c r="AP169" s="90"/>
      <c r="AQ169" s="89">
        <f t="shared" si="913"/>
        <v>0</v>
      </c>
      <c r="AR169" s="90"/>
      <c r="AS169" s="90">
        <f t="shared" si="914"/>
        <v>0</v>
      </c>
      <c r="AT169" s="90"/>
      <c r="AU169" s="90">
        <f t="shared" si="915"/>
        <v>0</v>
      </c>
      <c r="AV169" s="90"/>
      <c r="AW169" s="89">
        <f t="shared" si="916"/>
        <v>0</v>
      </c>
      <c r="AX169" s="90"/>
      <c r="AY169" s="89">
        <f t="shared" si="917"/>
        <v>0</v>
      </c>
      <c r="AZ169" s="90"/>
      <c r="BA169" s="89">
        <f t="shared" si="918"/>
        <v>0</v>
      </c>
      <c r="BB169" s="90"/>
      <c r="BC169" s="89">
        <f t="shared" si="919"/>
        <v>0</v>
      </c>
      <c r="BD169" s="90"/>
      <c r="BE169" s="89">
        <f t="shared" si="920"/>
        <v>0</v>
      </c>
      <c r="BF169" s="90"/>
      <c r="BG169" s="89">
        <f t="shared" si="921"/>
        <v>0</v>
      </c>
      <c r="BH169" s="90"/>
      <c r="BI169" s="89">
        <f t="shared" si="922"/>
        <v>0</v>
      </c>
      <c r="BJ169" s="90"/>
      <c r="BK169" s="89">
        <f t="shared" si="923"/>
        <v>0</v>
      </c>
      <c r="BL169" s="90"/>
      <c r="BM169" s="89">
        <f t="shared" si="924"/>
        <v>0</v>
      </c>
      <c r="BN169" s="90"/>
      <c r="BO169" s="89">
        <f t="shared" si="925"/>
        <v>0</v>
      </c>
      <c r="BP169" s="90"/>
      <c r="BQ169" s="89">
        <f t="shared" si="926"/>
        <v>0</v>
      </c>
      <c r="BR169" s="90"/>
      <c r="BS169" s="89">
        <f t="shared" si="927"/>
        <v>0</v>
      </c>
      <c r="BT169" s="90"/>
      <c r="BU169" s="89">
        <f t="shared" si="928"/>
        <v>0</v>
      </c>
      <c r="BV169" s="90"/>
      <c r="BW169" s="89">
        <f t="shared" si="929"/>
        <v>0</v>
      </c>
      <c r="BX169" s="90"/>
      <c r="BY169" s="89">
        <f t="shared" si="930"/>
        <v>0</v>
      </c>
      <c r="BZ169" s="90"/>
      <c r="CA169" s="97">
        <f t="shared" si="931"/>
        <v>0</v>
      </c>
      <c r="CB169" s="90"/>
      <c r="CC169" s="89">
        <f t="shared" si="932"/>
        <v>0</v>
      </c>
      <c r="CD169" s="90"/>
      <c r="CE169" s="89">
        <f t="shared" si="933"/>
        <v>0</v>
      </c>
      <c r="CF169" s="90"/>
      <c r="CG169" s="89">
        <f t="shared" si="934"/>
        <v>0</v>
      </c>
      <c r="CH169" s="90"/>
      <c r="CI169" s="90">
        <f t="shared" si="935"/>
        <v>0</v>
      </c>
      <c r="CJ169" s="90"/>
      <c r="CK169" s="89">
        <f t="shared" si="936"/>
        <v>0</v>
      </c>
      <c r="CL169" s="90"/>
      <c r="CM169" s="89">
        <f t="shared" si="937"/>
        <v>0</v>
      </c>
      <c r="CN169" s="90"/>
      <c r="CO169" s="89">
        <f t="shared" si="938"/>
        <v>0</v>
      </c>
      <c r="CP169" s="90"/>
      <c r="CQ169" s="89">
        <f t="shared" si="939"/>
        <v>0</v>
      </c>
      <c r="CR169" s="90"/>
      <c r="CS169" s="89">
        <f t="shared" si="940"/>
        <v>0</v>
      </c>
      <c r="CT169" s="90"/>
      <c r="CU169" s="89">
        <f t="shared" si="941"/>
        <v>0</v>
      </c>
      <c r="CV169" s="90"/>
      <c r="CW169" s="89">
        <f t="shared" si="942"/>
        <v>0</v>
      </c>
      <c r="CX169" s="104">
        <v>30</v>
      </c>
      <c r="CY169" s="89">
        <f t="shared" si="943"/>
        <v>1984001.04</v>
      </c>
      <c r="CZ169" s="90"/>
      <c r="DA169" s="89">
        <f t="shared" si="944"/>
        <v>0</v>
      </c>
      <c r="DB169" s="90"/>
      <c r="DC169" s="95">
        <f t="shared" si="945"/>
        <v>0</v>
      </c>
      <c r="DD169" s="90"/>
      <c r="DE169" s="89">
        <f t="shared" si="946"/>
        <v>0</v>
      </c>
      <c r="DF169" s="105"/>
      <c r="DG169" s="89">
        <f t="shared" si="947"/>
        <v>0</v>
      </c>
      <c r="DH169" s="90"/>
      <c r="DI169" s="89">
        <f t="shared" si="948"/>
        <v>0</v>
      </c>
      <c r="DJ169" s="90"/>
      <c r="DK169" s="89">
        <f t="shared" si="949"/>
        <v>0</v>
      </c>
      <c r="DL169" s="90"/>
      <c r="DM169" s="97">
        <f t="shared" si="950"/>
        <v>0</v>
      </c>
      <c r="DN169" s="99">
        <f t="shared" si="951"/>
        <v>32</v>
      </c>
      <c r="DO169" s="97">
        <f t="shared" si="951"/>
        <v>2118717.16</v>
      </c>
    </row>
    <row r="170" spans="1:119" ht="47.25" customHeight="1" x14ac:dyDescent="0.25">
      <c r="A170" s="100"/>
      <c r="B170" s="101">
        <v>140</v>
      </c>
      <c r="C170" s="82" t="s">
        <v>298</v>
      </c>
      <c r="D170" s="83">
        <v>22900</v>
      </c>
      <c r="E170" s="102">
        <v>2.88</v>
      </c>
      <c r="F170" s="102"/>
      <c r="G170" s="85">
        <v>1</v>
      </c>
      <c r="H170" s="86"/>
      <c r="I170" s="86"/>
      <c r="J170" s="83">
        <v>1.4</v>
      </c>
      <c r="K170" s="83">
        <v>1.68</v>
      </c>
      <c r="L170" s="83">
        <v>2.23</v>
      </c>
      <c r="M170" s="87">
        <v>2.57</v>
      </c>
      <c r="N170" s="90"/>
      <c r="O170" s="89">
        <f t="shared" si="897"/>
        <v>0</v>
      </c>
      <c r="P170" s="90">
        <v>0</v>
      </c>
      <c r="Q170" s="90">
        <f t="shared" si="900"/>
        <v>0</v>
      </c>
      <c r="R170" s="90">
        <v>3</v>
      </c>
      <c r="S170" s="89">
        <f t="shared" si="901"/>
        <v>304698.23999999999</v>
      </c>
      <c r="T170" s="90"/>
      <c r="U170" s="89">
        <f t="shared" si="902"/>
        <v>0</v>
      </c>
      <c r="V170" s="90">
        <v>120</v>
      </c>
      <c r="W170" s="89">
        <f t="shared" si="903"/>
        <v>12187929.600000001</v>
      </c>
      <c r="X170" s="90"/>
      <c r="Y170" s="89">
        <f t="shared" si="904"/>
        <v>0</v>
      </c>
      <c r="Z170" s="90"/>
      <c r="AA170" s="89">
        <f t="shared" si="905"/>
        <v>0</v>
      </c>
      <c r="AB170" s="90"/>
      <c r="AC170" s="89">
        <f t="shared" si="906"/>
        <v>0</v>
      </c>
      <c r="AD170" s="90"/>
      <c r="AE170" s="89">
        <f t="shared" si="907"/>
        <v>0</v>
      </c>
      <c r="AF170" s="90"/>
      <c r="AG170" s="89">
        <f t="shared" si="908"/>
        <v>0</v>
      </c>
      <c r="AH170" s="150"/>
      <c r="AI170" s="89">
        <f t="shared" si="909"/>
        <v>0</v>
      </c>
      <c r="AJ170" s="90"/>
      <c r="AK170" s="89">
        <f t="shared" si="910"/>
        <v>0</v>
      </c>
      <c r="AL170" s="104">
        <v>0</v>
      </c>
      <c r="AM170" s="89">
        <f t="shared" si="911"/>
        <v>0</v>
      </c>
      <c r="AN170" s="90"/>
      <c r="AO170" s="95">
        <f t="shared" si="912"/>
        <v>0</v>
      </c>
      <c r="AP170" s="90"/>
      <c r="AQ170" s="89">
        <f t="shared" si="913"/>
        <v>0</v>
      </c>
      <c r="AR170" s="90"/>
      <c r="AS170" s="90">
        <f t="shared" si="914"/>
        <v>0</v>
      </c>
      <c r="AT170" s="90"/>
      <c r="AU170" s="90">
        <f t="shared" si="915"/>
        <v>0</v>
      </c>
      <c r="AV170" s="90"/>
      <c r="AW170" s="89">
        <f t="shared" si="916"/>
        <v>0</v>
      </c>
      <c r="AX170" s="90"/>
      <c r="AY170" s="89">
        <f t="shared" si="917"/>
        <v>0</v>
      </c>
      <c r="AZ170" s="90"/>
      <c r="BA170" s="89">
        <f t="shared" si="918"/>
        <v>0</v>
      </c>
      <c r="BB170" s="90"/>
      <c r="BC170" s="89">
        <f t="shared" si="919"/>
        <v>0</v>
      </c>
      <c r="BD170" s="90"/>
      <c r="BE170" s="89">
        <f t="shared" si="920"/>
        <v>0</v>
      </c>
      <c r="BF170" s="90"/>
      <c r="BG170" s="89">
        <f t="shared" si="921"/>
        <v>0</v>
      </c>
      <c r="BH170" s="90"/>
      <c r="BI170" s="89">
        <f t="shared" si="922"/>
        <v>0</v>
      </c>
      <c r="BJ170" s="90"/>
      <c r="BK170" s="89">
        <f t="shared" si="923"/>
        <v>0</v>
      </c>
      <c r="BL170" s="90"/>
      <c r="BM170" s="89">
        <f t="shared" si="924"/>
        <v>0</v>
      </c>
      <c r="BN170" s="90"/>
      <c r="BO170" s="89">
        <f t="shared" si="925"/>
        <v>0</v>
      </c>
      <c r="BP170" s="90"/>
      <c r="BQ170" s="89">
        <f t="shared" si="926"/>
        <v>0</v>
      </c>
      <c r="BR170" s="90"/>
      <c r="BS170" s="89">
        <f t="shared" si="927"/>
        <v>0</v>
      </c>
      <c r="BT170" s="90"/>
      <c r="BU170" s="89">
        <f t="shared" si="928"/>
        <v>0</v>
      </c>
      <c r="BV170" s="90"/>
      <c r="BW170" s="89">
        <f t="shared" si="929"/>
        <v>0</v>
      </c>
      <c r="BX170" s="90"/>
      <c r="BY170" s="89">
        <f t="shared" si="930"/>
        <v>0</v>
      </c>
      <c r="BZ170" s="90"/>
      <c r="CA170" s="97">
        <f t="shared" si="931"/>
        <v>0</v>
      </c>
      <c r="CB170" s="90"/>
      <c r="CC170" s="89">
        <f t="shared" si="932"/>
        <v>0</v>
      </c>
      <c r="CD170" s="90"/>
      <c r="CE170" s="89">
        <f t="shared" si="933"/>
        <v>0</v>
      </c>
      <c r="CF170" s="90"/>
      <c r="CG170" s="89">
        <f t="shared" si="934"/>
        <v>0</v>
      </c>
      <c r="CH170" s="90"/>
      <c r="CI170" s="90">
        <f t="shared" si="935"/>
        <v>0</v>
      </c>
      <c r="CJ170" s="90"/>
      <c r="CK170" s="89">
        <f t="shared" si="936"/>
        <v>0</v>
      </c>
      <c r="CL170" s="90"/>
      <c r="CM170" s="89">
        <f t="shared" si="937"/>
        <v>0</v>
      </c>
      <c r="CN170" s="90"/>
      <c r="CO170" s="89">
        <f t="shared" si="938"/>
        <v>0</v>
      </c>
      <c r="CP170" s="90"/>
      <c r="CQ170" s="89">
        <f t="shared" si="939"/>
        <v>0</v>
      </c>
      <c r="CR170" s="90"/>
      <c r="CS170" s="89">
        <f t="shared" si="940"/>
        <v>0</v>
      </c>
      <c r="CT170" s="90"/>
      <c r="CU170" s="89">
        <f t="shared" si="941"/>
        <v>0</v>
      </c>
      <c r="CV170" s="90"/>
      <c r="CW170" s="89">
        <f t="shared" si="942"/>
        <v>0</v>
      </c>
      <c r="CX170" s="104">
        <v>0</v>
      </c>
      <c r="CY170" s="89">
        <f t="shared" si="943"/>
        <v>0</v>
      </c>
      <c r="CZ170" s="90"/>
      <c r="DA170" s="89">
        <f t="shared" si="944"/>
        <v>0</v>
      </c>
      <c r="DB170" s="90"/>
      <c r="DC170" s="95">
        <f t="shared" si="945"/>
        <v>0</v>
      </c>
      <c r="DD170" s="90"/>
      <c r="DE170" s="89">
        <f t="shared" si="946"/>
        <v>0</v>
      </c>
      <c r="DF170" s="105"/>
      <c r="DG170" s="89">
        <f t="shared" si="947"/>
        <v>0</v>
      </c>
      <c r="DH170" s="90"/>
      <c r="DI170" s="89">
        <f t="shared" si="948"/>
        <v>0</v>
      </c>
      <c r="DJ170" s="90"/>
      <c r="DK170" s="89">
        <f t="shared" si="949"/>
        <v>0</v>
      </c>
      <c r="DL170" s="90"/>
      <c r="DM170" s="97">
        <f t="shared" si="950"/>
        <v>0</v>
      </c>
      <c r="DN170" s="99">
        <f t="shared" si="951"/>
        <v>123</v>
      </c>
      <c r="DO170" s="97">
        <f t="shared" si="951"/>
        <v>12492627.840000002</v>
      </c>
    </row>
    <row r="171" spans="1:119" ht="48" customHeight="1" x14ac:dyDescent="0.25">
      <c r="A171" s="100"/>
      <c r="B171" s="101">
        <v>141</v>
      </c>
      <c r="C171" s="82" t="s">
        <v>299</v>
      </c>
      <c r="D171" s="83">
        <v>22900</v>
      </c>
      <c r="E171" s="102">
        <v>4.25</v>
      </c>
      <c r="F171" s="102"/>
      <c r="G171" s="85">
        <v>1</v>
      </c>
      <c r="H171" s="86"/>
      <c r="I171" s="86"/>
      <c r="J171" s="83">
        <v>1.4</v>
      </c>
      <c r="K171" s="83">
        <v>1.68</v>
      </c>
      <c r="L171" s="83">
        <v>2.23</v>
      </c>
      <c r="M171" s="87">
        <v>2.57</v>
      </c>
      <c r="N171" s="90">
        <v>1</v>
      </c>
      <c r="O171" s="89">
        <f t="shared" si="897"/>
        <v>149880.5</v>
      </c>
      <c r="P171" s="90">
        <v>0</v>
      </c>
      <c r="Q171" s="90">
        <f t="shared" si="900"/>
        <v>0</v>
      </c>
      <c r="R171" s="90"/>
      <c r="S171" s="89">
        <f t="shared" si="901"/>
        <v>0</v>
      </c>
      <c r="T171" s="90"/>
      <c r="U171" s="89">
        <f t="shared" si="902"/>
        <v>0</v>
      </c>
      <c r="V171" s="90">
        <v>8</v>
      </c>
      <c r="W171" s="89">
        <f t="shared" si="903"/>
        <v>1199044</v>
      </c>
      <c r="X171" s="90"/>
      <c r="Y171" s="89">
        <f t="shared" si="904"/>
        <v>0</v>
      </c>
      <c r="Z171" s="90"/>
      <c r="AA171" s="89">
        <f t="shared" si="905"/>
        <v>0</v>
      </c>
      <c r="AB171" s="90"/>
      <c r="AC171" s="89">
        <f t="shared" si="906"/>
        <v>0</v>
      </c>
      <c r="AD171" s="90"/>
      <c r="AE171" s="89">
        <f t="shared" si="907"/>
        <v>0</v>
      </c>
      <c r="AF171" s="90"/>
      <c r="AG171" s="89">
        <f t="shared" si="908"/>
        <v>0</v>
      </c>
      <c r="AH171" s="150"/>
      <c r="AI171" s="89">
        <f t="shared" si="909"/>
        <v>0</v>
      </c>
      <c r="AJ171" s="90"/>
      <c r="AK171" s="89">
        <f t="shared" si="910"/>
        <v>0</v>
      </c>
      <c r="AL171" s="104">
        <v>0</v>
      </c>
      <c r="AM171" s="89">
        <f t="shared" si="911"/>
        <v>0</v>
      </c>
      <c r="AN171" s="90"/>
      <c r="AO171" s="95">
        <f t="shared" si="912"/>
        <v>0</v>
      </c>
      <c r="AP171" s="90"/>
      <c r="AQ171" s="89">
        <f t="shared" si="913"/>
        <v>0</v>
      </c>
      <c r="AR171" s="90"/>
      <c r="AS171" s="90">
        <f t="shared" si="914"/>
        <v>0</v>
      </c>
      <c r="AT171" s="90"/>
      <c r="AU171" s="90">
        <f t="shared" si="915"/>
        <v>0</v>
      </c>
      <c r="AV171" s="90"/>
      <c r="AW171" s="89">
        <f t="shared" si="916"/>
        <v>0</v>
      </c>
      <c r="AX171" s="90"/>
      <c r="AY171" s="89">
        <f t="shared" si="917"/>
        <v>0</v>
      </c>
      <c r="AZ171" s="90"/>
      <c r="BA171" s="89">
        <f t="shared" si="918"/>
        <v>0</v>
      </c>
      <c r="BB171" s="90"/>
      <c r="BC171" s="89">
        <f t="shared" si="919"/>
        <v>0</v>
      </c>
      <c r="BD171" s="90"/>
      <c r="BE171" s="89">
        <f t="shared" si="920"/>
        <v>0</v>
      </c>
      <c r="BF171" s="90"/>
      <c r="BG171" s="89">
        <f t="shared" si="921"/>
        <v>0</v>
      </c>
      <c r="BH171" s="90"/>
      <c r="BI171" s="89">
        <f t="shared" si="922"/>
        <v>0</v>
      </c>
      <c r="BJ171" s="90"/>
      <c r="BK171" s="89">
        <f t="shared" si="923"/>
        <v>0</v>
      </c>
      <c r="BL171" s="90"/>
      <c r="BM171" s="89">
        <f t="shared" si="924"/>
        <v>0</v>
      </c>
      <c r="BN171" s="90"/>
      <c r="BO171" s="89">
        <f t="shared" si="925"/>
        <v>0</v>
      </c>
      <c r="BP171" s="90"/>
      <c r="BQ171" s="89">
        <f t="shared" si="926"/>
        <v>0</v>
      </c>
      <c r="BR171" s="90"/>
      <c r="BS171" s="89">
        <f t="shared" si="927"/>
        <v>0</v>
      </c>
      <c r="BT171" s="90"/>
      <c r="BU171" s="89">
        <f t="shared" si="928"/>
        <v>0</v>
      </c>
      <c r="BV171" s="90"/>
      <c r="BW171" s="89">
        <f t="shared" si="929"/>
        <v>0</v>
      </c>
      <c r="BX171" s="90"/>
      <c r="BY171" s="89">
        <f t="shared" si="930"/>
        <v>0</v>
      </c>
      <c r="BZ171" s="90"/>
      <c r="CA171" s="97">
        <f t="shared" si="931"/>
        <v>0</v>
      </c>
      <c r="CB171" s="90"/>
      <c r="CC171" s="89">
        <f t="shared" si="932"/>
        <v>0</v>
      </c>
      <c r="CD171" s="90"/>
      <c r="CE171" s="89">
        <f t="shared" si="933"/>
        <v>0</v>
      </c>
      <c r="CF171" s="90"/>
      <c r="CG171" s="89">
        <f t="shared" si="934"/>
        <v>0</v>
      </c>
      <c r="CH171" s="90"/>
      <c r="CI171" s="90">
        <f t="shared" si="935"/>
        <v>0</v>
      </c>
      <c r="CJ171" s="90"/>
      <c r="CK171" s="89">
        <f t="shared" si="936"/>
        <v>0</v>
      </c>
      <c r="CL171" s="90"/>
      <c r="CM171" s="89">
        <f t="shared" si="937"/>
        <v>0</v>
      </c>
      <c r="CN171" s="90"/>
      <c r="CO171" s="89">
        <f t="shared" si="938"/>
        <v>0</v>
      </c>
      <c r="CP171" s="90"/>
      <c r="CQ171" s="89">
        <f t="shared" si="939"/>
        <v>0</v>
      </c>
      <c r="CR171" s="90"/>
      <c r="CS171" s="89">
        <f t="shared" si="940"/>
        <v>0</v>
      </c>
      <c r="CT171" s="90"/>
      <c r="CU171" s="89">
        <f t="shared" si="941"/>
        <v>0</v>
      </c>
      <c r="CV171" s="90"/>
      <c r="CW171" s="89">
        <f t="shared" si="942"/>
        <v>0</v>
      </c>
      <c r="CX171" s="104">
        <v>0</v>
      </c>
      <c r="CY171" s="89">
        <f t="shared" si="943"/>
        <v>0</v>
      </c>
      <c r="CZ171" s="90"/>
      <c r="DA171" s="89">
        <f t="shared" si="944"/>
        <v>0</v>
      </c>
      <c r="DB171" s="90"/>
      <c r="DC171" s="95">
        <f t="shared" si="945"/>
        <v>0</v>
      </c>
      <c r="DD171" s="90"/>
      <c r="DE171" s="89">
        <f t="shared" si="946"/>
        <v>0</v>
      </c>
      <c r="DF171" s="105"/>
      <c r="DG171" s="89">
        <f t="shared" si="947"/>
        <v>0</v>
      </c>
      <c r="DH171" s="90"/>
      <c r="DI171" s="89">
        <f t="shared" si="948"/>
        <v>0</v>
      </c>
      <c r="DJ171" s="90"/>
      <c r="DK171" s="89">
        <f t="shared" si="949"/>
        <v>0</v>
      </c>
      <c r="DL171" s="90"/>
      <c r="DM171" s="97">
        <f t="shared" si="950"/>
        <v>0</v>
      </c>
      <c r="DN171" s="99">
        <f t="shared" si="951"/>
        <v>9</v>
      </c>
      <c r="DO171" s="97">
        <f t="shared" si="951"/>
        <v>1348924.5</v>
      </c>
    </row>
    <row r="172" spans="1:119" ht="45" customHeight="1" x14ac:dyDescent="0.25">
      <c r="A172" s="100"/>
      <c r="B172" s="101">
        <v>142</v>
      </c>
      <c r="C172" s="82" t="s">
        <v>300</v>
      </c>
      <c r="D172" s="83">
        <v>22900</v>
      </c>
      <c r="E172" s="102">
        <v>2.56</v>
      </c>
      <c r="F172" s="102"/>
      <c r="G172" s="85">
        <v>1</v>
      </c>
      <c r="H172" s="86"/>
      <c r="I172" s="86"/>
      <c r="J172" s="83">
        <v>1.4</v>
      </c>
      <c r="K172" s="83">
        <v>1.68</v>
      </c>
      <c r="L172" s="83">
        <v>2.23</v>
      </c>
      <c r="M172" s="87">
        <v>2.57</v>
      </c>
      <c r="N172" s="90"/>
      <c r="O172" s="89">
        <f t="shared" si="897"/>
        <v>0</v>
      </c>
      <c r="P172" s="90">
        <v>0</v>
      </c>
      <c r="Q172" s="90">
        <f t="shared" si="900"/>
        <v>0</v>
      </c>
      <c r="R172" s="90"/>
      <c r="S172" s="89">
        <f t="shared" si="901"/>
        <v>0</v>
      </c>
      <c r="T172" s="90"/>
      <c r="U172" s="89">
        <f t="shared" si="902"/>
        <v>0</v>
      </c>
      <c r="V172" s="90"/>
      <c r="W172" s="89">
        <f t="shared" si="903"/>
        <v>0</v>
      </c>
      <c r="X172" s="90"/>
      <c r="Y172" s="89">
        <f t="shared" si="904"/>
        <v>0</v>
      </c>
      <c r="Z172" s="90"/>
      <c r="AA172" s="89">
        <f t="shared" si="905"/>
        <v>0</v>
      </c>
      <c r="AB172" s="90"/>
      <c r="AC172" s="89">
        <f t="shared" si="906"/>
        <v>0</v>
      </c>
      <c r="AD172" s="90"/>
      <c r="AE172" s="89">
        <f t="shared" si="907"/>
        <v>0</v>
      </c>
      <c r="AF172" s="90"/>
      <c r="AG172" s="89">
        <f t="shared" si="908"/>
        <v>0</v>
      </c>
      <c r="AH172" s="150"/>
      <c r="AI172" s="89">
        <f t="shared" si="909"/>
        <v>0</v>
      </c>
      <c r="AJ172" s="90"/>
      <c r="AK172" s="89">
        <f t="shared" si="910"/>
        <v>0</v>
      </c>
      <c r="AL172" s="104">
        <v>0</v>
      </c>
      <c r="AM172" s="89">
        <f t="shared" si="911"/>
        <v>0</v>
      </c>
      <c r="AN172" s="90"/>
      <c r="AO172" s="95">
        <f t="shared" si="912"/>
        <v>0</v>
      </c>
      <c r="AP172" s="90"/>
      <c r="AQ172" s="89">
        <f t="shared" si="913"/>
        <v>0</v>
      </c>
      <c r="AR172" s="90"/>
      <c r="AS172" s="90">
        <f t="shared" si="914"/>
        <v>0</v>
      </c>
      <c r="AT172" s="90"/>
      <c r="AU172" s="90">
        <f t="shared" si="915"/>
        <v>0</v>
      </c>
      <c r="AV172" s="90"/>
      <c r="AW172" s="89">
        <f t="shared" si="916"/>
        <v>0</v>
      </c>
      <c r="AX172" s="90"/>
      <c r="AY172" s="89">
        <f t="shared" si="917"/>
        <v>0</v>
      </c>
      <c r="AZ172" s="90"/>
      <c r="BA172" s="89">
        <f t="shared" si="918"/>
        <v>0</v>
      </c>
      <c r="BB172" s="90"/>
      <c r="BC172" s="89">
        <f t="shared" si="919"/>
        <v>0</v>
      </c>
      <c r="BD172" s="90"/>
      <c r="BE172" s="89">
        <f t="shared" si="920"/>
        <v>0</v>
      </c>
      <c r="BF172" s="90"/>
      <c r="BG172" s="89">
        <f t="shared" si="921"/>
        <v>0</v>
      </c>
      <c r="BH172" s="90"/>
      <c r="BI172" s="89">
        <f t="shared" si="922"/>
        <v>0</v>
      </c>
      <c r="BJ172" s="90"/>
      <c r="BK172" s="89">
        <f t="shared" si="923"/>
        <v>0</v>
      </c>
      <c r="BL172" s="90"/>
      <c r="BM172" s="89">
        <f t="shared" si="924"/>
        <v>0</v>
      </c>
      <c r="BN172" s="90"/>
      <c r="BO172" s="89">
        <f t="shared" si="925"/>
        <v>0</v>
      </c>
      <c r="BP172" s="90"/>
      <c r="BQ172" s="89">
        <f t="shared" si="926"/>
        <v>0</v>
      </c>
      <c r="BR172" s="90"/>
      <c r="BS172" s="89">
        <f t="shared" si="927"/>
        <v>0</v>
      </c>
      <c r="BT172" s="90"/>
      <c r="BU172" s="89">
        <f t="shared" si="928"/>
        <v>0</v>
      </c>
      <c r="BV172" s="90"/>
      <c r="BW172" s="89">
        <f t="shared" si="929"/>
        <v>0</v>
      </c>
      <c r="BX172" s="90"/>
      <c r="BY172" s="89">
        <f t="shared" si="930"/>
        <v>0</v>
      </c>
      <c r="BZ172" s="90"/>
      <c r="CA172" s="97">
        <f t="shared" si="931"/>
        <v>0</v>
      </c>
      <c r="CB172" s="90"/>
      <c r="CC172" s="89">
        <f t="shared" si="932"/>
        <v>0</v>
      </c>
      <c r="CD172" s="90"/>
      <c r="CE172" s="89">
        <f t="shared" si="933"/>
        <v>0</v>
      </c>
      <c r="CF172" s="90"/>
      <c r="CG172" s="89">
        <f t="shared" si="934"/>
        <v>0</v>
      </c>
      <c r="CH172" s="90"/>
      <c r="CI172" s="90">
        <f t="shared" si="935"/>
        <v>0</v>
      </c>
      <c r="CJ172" s="90"/>
      <c r="CK172" s="89">
        <f t="shared" si="936"/>
        <v>0</v>
      </c>
      <c r="CL172" s="90"/>
      <c r="CM172" s="89">
        <f t="shared" si="937"/>
        <v>0</v>
      </c>
      <c r="CN172" s="90"/>
      <c r="CO172" s="89">
        <f t="shared" si="938"/>
        <v>0</v>
      </c>
      <c r="CP172" s="90"/>
      <c r="CQ172" s="89">
        <f t="shared" si="939"/>
        <v>0</v>
      </c>
      <c r="CR172" s="90"/>
      <c r="CS172" s="89">
        <f t="shared" si="940"/>
        <v>0</v>
      </c>
      <c r="CT172" s="90"/>
      <c r="CU172" s="89">
        <f t="shared" si="941"/>
        <v>0</v>
      </c>
      <c r="CV172" s="90"/>
      <c r="CW172" s="89">
        <f t="shared" si="942"/>
        <v>0</v>
      </c>
      <c r="CX172" s="104">
        <v>0</v>
      </c>
      <c r="CY172" s="89">
        <f t="shared" si="943"/>
        <v>0</v>
      </c>
      <c r="CZ172" s="90"/>
      <c r="DA172" s="89">
        <f t="shared" si="944"/>
        <v>0</v>
      </c>
      <c r="DB172" s="90"/>
      <c r="DC172" s="95">
        <f t="shared" si="945"/>
        <v>0</v>
      </c>
      <c r="DD172" s="90"/>
      <c r="DE172" s="89">
        <f t="shared" si="946"/>
        <v>0</v>
      </c>
      <c r="DF172" s="105"/>
      <c r="DG172" s="89">
        <f t="shared" si="947"/>
        <v>0</v>
      </c>
      <c r="DH172" s="90"/>
      <c r="DI172" s="89">
        <f t="shared" si="948"/>
        <v>0</v>
      </c>
      <c r="DJ172" s="90"/>
      <c r="DK172" s="89">
        <f t="shared" si="949"/>
        <v>0</v>
      </c>
      <c r="DL172" s="90"/>
      <c r="DM172" s="97">
        <f t="shared" si="950"/>
        <v>0</v>
      </c>
      <c r="DN172" s="99">
        <f t="shared" si="951"/>
        <v>0</v>
      </c>
      <c r="DO172" s="97">
        <f t="shared" si="951"/>
        <v>0</v>
      </c>
    </row>
    <row r="173" spans="1:119" ht="45" customHeight="1" x14ac:dyDescent="0.25">
      <c r="A173" s="100"/>
      <c r="B173" s="101">
        <v>143</v>
      </c>
      <c r="C173" s="82" t="s">
        <v>301</v>
      </c>
      <c r="D173" s="83">
        <v>22900</v>
      </c>
      <c r="E173" s="102">
        <v>3.6</v>
      </c>
      <c r="F173" s="102"/>
      <c r="G173" s="85">
        <v>1</v>
      </c>
      <c r="H173" s="86"/>
      <c r="I173" s="86"/>
      <c r="J173" s="83">
        <v>1.4</v>
      </c>
      <c r="K173" s="83">
        <v>1.68</v>
      </c>
      <c r="L173" s="83">
        <v>2.23</v>
      </c>
      <c r="M173" s="87">
        <v>2.57</v>
      </c>
      <c r="N173" s="90">
        <v>5</v>
      </c>
      <c r="O173" s="89">
        <f t="shared" si="897"/>
        <v>634788</v>
      </c>
      <c r="P173" s="90">
        <v>0</v>
      </c>
      <c r="Q173" s="90">
        <f t="shared" si="900"/>
        <v>0</v>
      </c>
      <c r="R173" s="90"/>
      <c r="S173" s="89">
        <f t="shared" si="901"/>
        <v>0</v>
      </c>
      <c r="T173" s="90"/>
      <c r="U173" s="89">
        <f t="shared" si="902"/>
        <v>0</v>
      </c>
      <c r="V173" s="90">
        <v>80</v>
      </c>
      <c r="W173" s="89">
        <f t="shared" si="903"/>
        <v>10156608</v>
      </c>
      <c r="X173" s="90"/>
      <c r="Y173" s="89">
        <f t="shared" si="904"/>
        <v>0</v>
      </c>
      <c r="Z173" s="90"/>
      <c r="AA173" s="89">
        <f t="shared" si="905"/>
        <v>0</v>
      </c>
      <c r="AB173" s="90"/>
      <c r="AC173" s="89">
        <f t="shared" si="906"/>
        <v>0</v>
      </c>
      <c r="AD173" s="90">
        <v>1</v>
      </c>
      <c r="AE173" s="89">
        <f t="shared" si="907"/>
        <v>126957.59999999999</v>
      </c>
      <c r="AF173" s="90"/>
      <c r="AG173" s="89">
        <f t="shared" si="908"/>
        <v>0</v>
      </c>
      <c r="AH173" s="150"/>
      <c r="AI173" s="89">
        <f t="shared" si="909"/>
        <v>0</v>
      </c>
      <c r="AJ173" s="90"/>
      <c r="AK173" s="89">
        <f t="shared" si="910"/>
        <v>0</v>
      </c>
      <c r="AL173" s="104">
        <v>0</v>
      </c>
      <c r="AM173" s="89">
        <f t="shared" si="911"/>
        <v>0</v>
      </c>
      <c r="AN173" s="90"/>
      <c r="AO173" s="95">
        <f t="shared" si="912"/>
        <v>0</v>
      </c>
      <c r="AP173" s="90"/>
      <c r="AQ173" s="89">
        <f t="shared" si="913"/>
        <v>0</v>
      </c>
      <c r="AR173" s="90"/>
      <c r="AS173" s="90">
        <f t="shared" si="914"/>
        <v>0</v>
      </c>
      <c r="AT173" s="90"/>
      <c r="AU173" s="90">
        <f t="shared" si="915"/>
        <v>0</v>
      </c>
      <c r="AV173" s="90"/>
      <c r="AW173" s="89">
        <f t="shared" si="916"/>
        <v>0</v>
      </c>
      <c r="AX173" s="90"/>
      <c r="AY173" s="89">
        <f t="shared" si="917"/>
        <v>0</v>
      </c>
      <c r="AZ173" s="90"/>
      <c r="BA173" s="89">
        <f t="shared" si="918"/>
        <v>0</v>
      </c>
      <c r="BB173" s="90"/>
      <c r="BC173" s="89">
        <f t="shared" si="919"/>
        <v>0</v>
      </c>
      <c r="BD173" s="90"/>
      <c r="BE173" s="89">
        <f t="shared" si="920"/>
        <v>0</v>
      </c>
      <c r="BF173" s="90">
        <v>4</v>
      </c>
      <c r="BG173" s="89">
        <f t="shared" si="921"/>
        <v>553996.79999999993</v>
      </c>
      <c r="BH173" s="90"/>
      <c r="BI173" s="89">
        <f t="shared" si="922"/>
        <v>0</v>
      </c>
      <c r="BJ173" s="90"/>
      <c r="BK173" s="89">
        <f t="shared" si="923"/>
        <v>0</v>
      </c>
      <c r="BL173" s="90"/>
      <c r="BM173" s="89">
        <f t="shared" si="924"/>
        <v>0</v>
      </c>
      <c r="BN173" s="90"/>
      <c r="BO173" s="89">
        <f t="shared" si="925"/>
        <v>0</v>
      </c>
      <c r="BP173" s="90"/>
      <c r="BQ173" s="89">
        <f t="shared" si="926"/>
        <v>0</v>
      </c>
      <c r="BR173" s="90"/>
      <c r="BS173" s="89">
        <f t="shared" si="927"/>
        <v>0</v>
      </c>
      <c r="BT173" s="90"/>
      <c r="BU173" s="89">
        <f t="shared" si="928"/>
        <v>0</v>
      </c>
      <c r="BV173" s="90"/>
      <c r="BW173" s="89">
        <f t="shared" si="929"/>
        <v>0</v>
      </c>
      <c r="BX173" s="90"/>
      <c r="BY173" s="89">
        <f t="shared" si="930"/>
        <v>0</v>
      </c>
      <c r="BZ173" s="90"/>
      <c r="CA173" s="97">
        <f t="shared" si="931"/>
        <v>0</v>
      </c>
      <c r="CB173" s="90"/>
      <c r="CC173" s="89">
        <f t="shared" si="932"/>
        <v>0</v>
      </c>
      <c r="CD173" s="90"/>
      <c r="CE173" s="89">
        <f t="shared" si="933"/>
        <v>0</v>
      </c>
      <c r="CF173" s="90"/>
      <c r="CG173" s="89">
        <f t="shared" si="934"/>
        <v>0</v>
      </c>
      <c r="CH173" s="90"/>
      <c r="CI173" s="90">
        <f t="shared" si="935"/>
        <v>0</v>
      </c>
      <c r="CJ173" s="90"/>
      <c r="CK173" s="89">
        <f t="shared" si="936"/>
        <v>0</v>
      </c>
      <c r="CL173" s="90"/>
      <c r="CM173" s="89">
        <f t="shared" si="937"/>
        <v>0</v>
      </c>
      <c r="CN173" s="90"/>
      <c r="CO173" s="89">
        <f t="shared" si="938"/>
        <v>0</v>
      </c>
      <c r="CP173" s="90"/>
      <c r="CQ173" s="89">
        <f t="shared" si="939"/>
        <v>0</v>
      </c>
      <c r="CR173" s="90"/>
      <c r="CS173" s="89">
        <f t="shared" si="940"/>
        <v>0</v>
      </c>
      <c r="CT173" s="90"/>
      <c r="CU173" s="89">
        <f t="shared" si="941"/>
        <v>0</v>
      </c>
      <c r="CV173" s="90"/>
      <c r="CW173" s="89">
        <f t="shared" si="942"/>
        <v>0</v>
      </c>
      <c r="CX173" s="104">
        <v>0</v>
      </c>
      <c r="CY173" s="89">
        <f t="shared" si="943"/>
        <v>0</v>
      </c>
      <c r="CZ173" s="90"/>
      <c r="DA173" s="89">
        <f t="shared" si="944"/>
        <v>0</v>
      </c>
      <c r="DB173" s="90"/>
      <c r="DC173" s="95">
        <f t="shared" si="945"/>
        <v>0</v>
      </c>
      <c r="DD173" s="90"/>
      <c r="DE173" s="89">
        <f t="shared" si="946"/>
        <v>0</v>
      </c>
      <c r="DF173" s="105"/>
      <c r="DG173" s="89">
        <f t="shared" si="947"/>
        <v>0</v>
      </c>
      <c r="DH173" s="90"/>
      <c r="DI173" s="89">
        <f t="shared" si="948"/>
        <v>0</v>
      </c>
      <c r="DJ173" s="90"/>
      <c r="DK173" s="89">
        <f t="shared" si="949"/>
        <v>0</v>
      </c>
      <c r="DL173" s="90"/>
      <c r="DM173" s="97">
        <f t="shared" si="950"/>
        <v>0</v>
      </c>
      <c r="DN173" s="99">
        <f t="shared" si="951"/>
        <v>90</v>
      </c>
      <c r="DO173" s="97">
        <f t="shared" si="951"/>
        <v>11472350.4</v>
      </c>
    </row>
    <row r="174" spans="1:119" ht="34.5" customHeight="1" x14ac:dyDescent="0.25">
      <c r="A174" s="100"/>
      <c r="B174" s="101">
        <v>144</v>
      </c>
      <c r="C174" s="82" t="s">
        <v>302</v>
      </c>
      <c r="D174" s="83">
        <v>22900</v>
      </c>
      <c r="E174" s="102">
        <v>4.2699999999999996</v>
      </c>
      <c r="F174" s="102"/>
      <c r="G174" s="85">
        <v>1</v>
      </c>
      <c r="H174" s="86"/>
      <c r="I174" s="86"/>
      <c r="J174" s="83">
        <v>1.4</v>
      </c>
      <c r="K174" s="83">
        <v>1.68</v>
      </c>
      <c r="L174" s="83">
        <v>2.23</v>
      </c>
      <c r="M174" s="87">
        <v>2.57</v>
      </c>
      <c r="N174" s="90">
        <v>109</v>
      </c>
      <c r="O174" s="89">
        <f>(N174*$D174*$E174*$G174*$J174*$O$10)</f>
        <v>16413854.379999999</v>
      </c>
      <c r="P174" s="90">
        <v>0</v>
      </c>
      <c r="Q174" s="90">
        <f t="shared" si="900"/>
        <v>0</v>
      </c>
      <c r="R174" s="90"/>
      <c r="S174" s="89">
        <f t="shared" si="901"/>
        <v>0</v>
      </c>
      <c r="T174" s="90"/>
      <c r="U174" s="89">
        <f t="shared" si="902"/>
        <v>0</v>
      </c>
      <c r="V174" s="90"/>
      <c r="W174" s="89">
        <f t="shared" si="903"/>
        <v>0</v>
      </c>
      <c r="X174" s="90">
        <v>0</v>
      </c>
      <c r="Y174" s="89">
        <f t="shared" si="904"/>
        <v>0</v>
      </c>
      <c r="Z174" s="90"/>
      <c r="AA174" s="89">
        <f t="shared" si="905"/>
        <v>0</v>
      </c>
      <c r="AB174" s="90">
        <v>0</v>
      </c>
      <c r="AC174" s="89">
        <f t="shared" si="906"/>
        <v>0</v>
      </c>
      <c r="AD174" s="90"/>
      <c r="AE174" s="89">
        <f t="shared" si="907"/>
        <v>0</v>
      </c>
      <c r="AF174" s="90">
        <v>0</v>
      </c>
      <c r="AG174" s="89">
        <f t="shared" si="908"/>
        <v>0</v>
      </c>
      <c r="AH174" s="150"/>
      <c r="AI174" s="89">
        <f t="shared" si="909"/>
        <v>0</v>
      </c>
      <c r="AJ174" s="90"/>
      <c r="AK174" s="89">
        <f t="shared" si="910"/>
        <v>0</v>
      </c>
      <c r="AL174" s="103">
        <v>0</v>
      </c>
      <c r="AM174" s="89">
        <f t="shared" si="911"/>
        <v>0</v>
      </c>
      <c r="AN174" s="90">
        <v>0</v>
      </c>
      <c r="AO174" s="95">
        <f t="shared" si="912"/>
        <v>0</v>
      </c>
      <c r="AP174" s="90"/>
      <c r="AQ174" s="89">
        <f t="shared" si="913"/>
        <v>0</v>
      </c>
      <c r="AR174" s="90">
        <v>0</v>
      </c>
      <c r="AS174" s="90">
        <f t="shared" si="914"/>
        <v>0</v>
      </c>
      <c r="AT174" s="90">
        <v>0</v>
      </c>
      <c r="AU174" s="90">
        <f t="shared" si="915"/>
        <v>0</v>
      </c>
      <c r="AV174" s="90">
        <v>0</v>
      </c>
      <c r="AW174" s="89">
        <f t="shared" si="916"/>
        <v>0</v>
      </c>
      <c r="AX174" s="90">
        <v>0</v>
      </c>
      <c r="AY174" s="89">
        <f t="shared" si="917"/>
        <v>0</v>
      </c>
      <c r="AZ174" s="90">
        <v>0</v>
      </c>
      <c r="BA174" s="89">
        <f t="shared" si="918"/>
        <v>0</v>
      </c>
      <c r="BB174" s="90"/>
      <c r="BC174" s="89">
        <f t="shared" si="919"/>
        <v>0</v>
      </c>
      <c r="BD174" s="90"/>
      <c r="BE174" s="89">
        <f t="shared" si="920"/>
        <v>0</v>
      </c>
      <c r="BF174" s="90"/>
      <c r="BG174" s="89">
        <f t="shared" si="921"/>
        <v>0</v>
      </c>
      <c r="BH174" s="90"/>
      <c r="BI174" s="89">
        <f t="shared" si="922"/>
        <v>0</v>
      </c>
      <c r="BJ174" s="90">
        <v>0</v>
      </c>
      <c r="BK174" s="89">
        <f t="shared" si="923"/>
        <v>0</v>
      </c>
      <c r="BL174" s="90">
        <v>0</v>
      </c>
      <c r="BM174" s="89">
        <f t="shared" si="924"/>
        <v>0</v>
      </c>
      <c r="BN174" s="90"/>
      <c r="BO174" s="89">
        <f t="shared" si="925"/>
        <v>0</v>
      </c>
      <c r="BP174" s="90"/>
      <c r="BQ174" s="89">
        <f t="shared" si="926"/>
        <v>0</v>
      </c>
      <c r="BR174" s="90"/>
      <c r="BS174" s="89">
        <f t="shared" si="927"/>
        <v>0</v>
      </c>
      <c r="BT174" s="90"/>
      <c r="BU174" s="89">
        <f t="shared" si="928"/>
        <v>0</v>
      </c>
      <c r="BV174" s="90"/>
      <c r="BW174" s="89">
        <f t="shared" si="929"/>
        <v>0</v>
      </c>
      <c r="BX174" s="90"/>
      <c r="BY174" s="89">
        <f t="shared" si="930"/>
        <v>0</v>
      </c>
      <c r="BZ174" s="90"/>
      <c r="CA174" s="97">
        <f t="shared" si="931"/>
        <v>0</v>
      </c>
      <c r="CB174" s="90">
        <v>0</v>
      </c>
      <c r="CC174" s="89">
        <f t="shared" si="932"/>
        <v>0</v>
      </c>
      <c r="CD174" s="90">
        <v>0</v>
      </c>
      <c r="CE174" s="89">
        <f t="shared" si="933"/>
        <v>0</v>
      </c>
      <c r="CF174" s="90">
        <v>0</v>
      </c>
      <c r="CG174" s="89">
        <f t="shared" si="934"/>
        <v>0</v>
      </c>
      <c r="CH174" s="90"/>
      <c r="CI174" s="90">
        <f t="shared" si="935"/>
        <v>0</v>
      </c>
      <c r="CJ174" s="90"/>
      <c r="CK174" s="89">
        <f t="shared" si="936"/>
        <v>0</v>
      </c>
      <c r="CL174" s="90">
        <v>0</v>
      </c>
      <c r="CM174" s="89">
        <f t="shared" si="937"/>
        <v>0</v>
      </c>
      <c r="CN174" s="90"/>
      <c r="CO174" s="89">
        <f t="shared" si="938"/>
        <v>0</v>
      </c>
      <c r="CP174" s="90"/>
      <c r="CQ174" s="89">
        <f t="shared" si="939"/>
        <v>0</v>
      </c>
      <c r="CR174" s="90"/>
      <c r="CS174" s="89">
        <f t="shared" si="940"/>
        <v>0</v>
      </c>
      <c r="CT174" s="90"/>
      <c r="CU174" s="89">
        <f t="shared" si="941"/>
        <v>0</v>
      </c>
      <c r="CV174" s="90">
        <v>0</v>
      </c>
      <c r="CW174" s="89">
        <f t="shared" si="942"/>
        <v>0</v>
      </c>
      <c r="CX174" s="104">
        <v>0</v>
      </c>
      <c r="CY174" s="89">
        <f t="shared" si="943"/>
        <v>0</v>
      </c>
      <c r="CZ174" s="90"/>
      <c r="DA174" s="89">
        <f t="shared" si="944"/>
        <v>0</v>
      </c>
      <c r="DB174" s="90">
        <v>0</v>
      </c>
      <c r="DC174" s="95">
        <f t="shared" si="945"/>
        <v>0</v>
      </c>
      <c r="DD174" s="90">
        <v>0</v>
      </c>
      <c r="DE174" s="89">
        <f t="shared" si="946"/>
        <v>0</v>
      </c>
      <c r="DF174" s="105"/>
      <c r="DG174" s="89">
        <f t="shared" si="947"/>
        <v>0</v>
      </c>
      <c r="DH174" s="90"/>
      <c r="DI174" s="89">
        <f t="shared" si="948"/>
        <v>0</v>
      </c>
      <c r="DJ174" s="90"/>
      <c r="DK174" s="89">
        <f t="shared" si="949"/>
        <v>0</v>
      </c>
      <c r="DL174" s="90"/>
      <c r="DM174" s="97">
        <f t="shared" si="950"/>
        <v>0</v>
      </c>
      <c r="DN174" s="99">
        <f t="shared" si="951"/>
        <v>109</v>
      </c>
      <c r="DO174" s="97">
        <f t="shared" si="951"/>
        <v>16413854.379999999</v>
      </c>
    </row>
    <row r="175" spans="1:119" ht="64.5" customHeight="1" x14ac:dyDescent="0.25">
      <c r="A175" s="100"/>
      <c r="B175" s="101">
        <v>145</v>
      </c>
      <c r="C175" s="82" t="s">
        <v>303</v>
      </c>
      <c r="D175" s="83">
        <v>22900</v>
      </c>
      <c r="E175" s="102">
        <v>3.46</v>
      </c>
      <c r="F175" s="102"/>
      <c r="G175" s="85">
        <v>1</v>
      </c>
      <c r="H175" s="86"/>
      <c r="I175" s="86"/>
      <c r="J175" s="83">
        <v>1.4</v>
      </c>
      <c r="K175" s="83">
        <v>1.68</v>
      </c>
      <c r="L175" s="83">
        <v>2.23</v>
      </c>
      <c r="M175" s="87">
        <v>2.57</v>
      </c>
      <c r="N175" s="90">
        <v>398</v>
      </c>
      <c r="O175" s="89">
        <f>(N175*$D175*$E175*$G175*$J175*$O$10)</f>
        <v>48564103.280000001</v>
      </c>
      <c r="P175" s="90">
        <v>0</v>
      </c>
      <c r="Q175" s="90">
        <f t="shared" si="900"/>
        <v>0</v>
      </c>
      <c r="R175" s="90"/>
      <c r="S175" s="89">
        <f t="shared" si="901"/>
        <v>0</v>
      </c>
      <c r="T175" s="90"/>
      <c r="U175" s="89">
        <f t="shared" si="902"/>
        <v>0</v>
      </c>
      <c r="V175" s="90">
        <v>195</v>
      </c>
      <c r="W175" s="89">
        <f t="shared" si="903"/>
        <v>23793970.200000003</v>
      </c>
      <c r="X175" s="90">
        <v>0</v>
      </c>
      <c r="Y175" s="89">
        <f t="shared" si="904"/>
        <v>0</v>
      </c>
      <c r="Z175" s="90"/>
      <c r="AA175" s="89">
        <f t="shared" si="905"/>
        <v>0</v>
      </c>
      <c r="AB175" s="90">
        <v>0</v>
      </c>
      <c r="AC175" s="89">
        <f t="shared" si="906"/>
        <v>0</v>
      </c>
      <c r="AD175" s="90"/>
      <c r="AE175" s="89">
        <f t="shared" si="907"/>
        <v>0</v>
      </c>
      <c r="AF175" s="90">
        <v>0</v>
      </c>
      <c r="AG175" s="89">
        <f t="shared" si="908"/>
        <v>0</v>
      </c>
      <c r="AH175" s="150"/>
      <c r="AI175" s="89">
        <f t="shared" si="909"/>
        <v>0</v>
      </c>
      <c r="AJ175" s="90"/>
      <c r="AK175" s="89">
        <f t="shared" si="910"/>
        <v>0</v>
      </c>
      <c r="AL175" s="104">
        <v>12</v>
      </c>
      <c r="AM175" s="89">
        <f t="shared" si="911"/>
        <v>1757093.1840000001</v>
      </c>
      <c r="AN175" s="90">
        <v>0</v>
      </c>
      <c r="AO175" s="95">
        <f t="shared" si="912"/>
        <v>0</v>
      </c>
      <c r="AP175" s="90"/>
      <c r="AQ175" s="89">
        <f t="shared" si="913"/>
        <v>0</v>
      </c>
      <c r="AR175" s="90">
        <v>0</v>
      </c>
      <c r="AS175" s="90">
        <f t="shared" si="914"/>
        <v>0</v>
      </c>
      <c r="AT175" s="90">
        <v>0</v>
      </c>
      <c r="AU175" s="90">
        <f t="shared" si="915"/>
        <v>0</v>
      </c>
      <c r="AV175" s="90">
        <v>0</v>
      </c>
      <c r="AW175" s="89">
        <f t="shared" si="916"/>
        <v>0</v>
      </c>
      <c r="AX175" s="90">
        <v>0</v>
      </c>
      <c r="AY175" s="89">
        <f t="shared" si="917"/>
        <v>0</v>
      </c>
      <c r="AZ175" s="90">
        <v>0</v>
      </c>
      <c r="BA175" s="89">
        <f t="shared" si="918"/>
        <v>0</v>
      </c>
      <c r="BB175" s="90"/>
      <c r="BC175" s="89">
        <f t="shared" si="919"/>
        <v>0</v>
      </c>
      <c r="BD175" s="90"/>
      <c r="BE175" s="89">
        <f t="shared" si="920"/>
        <v>0</v>
      </c>
      <c r="BF175" s="90"/>
      <c r="BG175" s="89">
        <f t="shared" si="921"/>
        <v>0</v>
      </c>
      <c r="BH175" s="90"/>
      <c r="BI175" s="89">
        <f t="shared" si="922"/>
        <v>0</v>
      </c>
      <c r="BJ175" s="90">
        <v>0</v>
      </c>
      <c r="BK175" s="89">
        <f t="shared" si="923"/>
        <v>0</v>
      </c>
      <c r="BL175" s="90">
        <v>0</v>
      </c>
      <c r="BM175" s="89">
        <f t="shared" si="924"/>
        <v>0</v>
      </c>
      <c r="BN175" s="90"/>
      <c r="BO175" s="89">
        <f t="shared" si="925"/>
        <v>0</v>
      </c>
      <c r="BP175" s="90"/>
      <c r="BQ175" s="89">
        <f t="shared" si="926"/>
        <v>0</v>
      </c>
      <c r="BR175" s="90"/>
      <c r="BS175" s="89">
        <f t="shared" si="927"/>
        <v>0</v>
      </c>
      <c r="BT175" s="90"/>
      <c r="BU175" s="89">
        <f t="shared" si="928"/>
        <v>0</v>
      </c>
      <c r="BV175" s="90"/>
      <c r="BW175" s="89">
        <f t="shared" si="929"/>
        <v>0</v>
      </c>
      <c r="BX175" s="90"/>
      <c r="BY175" s="89">
        <f t="shared" si="930"/>
        <v>0</v>
      </c>
      <c r="BZ175" s="90"/>
      <c r="CA175" s="97">
        <f t="shared" si="931"/>
        <v>0</v>
      </c>
      <c r="CB175" s="90">
        <v>0</v>
      </c>
      <c r="CC175" s="89">
        <f t="shared" si="932"/>
        <v>0</v>
      </c>
      <c r="CD175" s="90">
        <v>0</v>
      </c>
      <c r="CE175" s="89">
        <f t="shared" si="933"/>
        <v>0</v>
      </c>
      <c r="CF175" s="90">
        <v>0</v>
      </c>
      <c r="CG175" s="89">
        <f t="shared" si="934"/>
        <v>0</v>
      </c>
      <c r="CH175" s="90"/>
      <c r="CI175" s="90">
        <f t="shared" si="935"/>
        <v>0</v>
      </c>
      <c r="CJ175" s="90"/>
      <c r="CK175" s="89">
        <f t="shared" si="936"/>
        <v>0</v>
      </c>
      <c r="CL175" s="90">
        <v>0</v>
      </c>
      <c r="CM175" s="89">
        <f t="shared" si="937"/>
        <v>0</v>
      </c>
      <c r="CN175" s="90"/>
      <c r="CO175" s="89">
        <f t="shared" si="938"/>
        <v>0</v>
      </c>
      <c r="CP175" s="90"/>
      <c r="CQ175" s="89">
        <f t="shared" si="939"/>
        <v>0</v>
      </c>
      <c r="CR175" s="90"/>
      <c r="CS175" s="89">
        <f t="shared" si="940"/>
        <v>0</v>
      </c>
      <c r="CT175" s="90"/>
      <c r="CU175" s="89">
        <f t="shared" si="941"/>
        <v>0</v>
      </c>
      <c r="CV175" s="90">
        <v>0</v>
      </c>
      <c r="CW175" s="89">
        <f t="shared" si="942"/>
        <v>0</v>
      </c>
      <c r="CX175" s="104">
        <v>0</v>
      </c>
      <c r="CY175" s="89">
        <f t="shared" si="943"/>
        <v>0</v>
      </c>
      <c r="CZ175" s="90"/>
      <c r="DA175" s="89">
        <f t="shared" si="944"/>
        <v>0</v>
      </c>
      <c r="DB175" s="90">
        <v>0</v>
      </c>
      <c r="DC175" s="95">
        <f t="shared" si="945"/>
        <v>0</v>
      </c>
      <c r="DD175" s="90">
        <v>0</v>
      </c>
      <c r="DE175" s="89">
        <f t="shared" si="946"/>
        <v>0</v>
      </c>
      <c r="DF175" s="105"/>
      <c r="DG175" s="89">
        <f t="shared" si="947"/>
        <v>0</v>
      </c>
      <c r="DH175" s="90"/>
      <c r="DI175" s="89">
        <f t="shared" si="948"/>
        <v>0</v>
      </c>
      <c r="DJ175" s="90"/>
      <c r="DK175" s="89">
        <f t="shared" si="949"/>
        <v>0</v>
      </c>
      <c r="DL175" s="90"/>
      <c r="DM175" s="97">
        <f t="shared" si="950"/>
        <v>0</v>
      </c>
      <c r="DN175" s="99">
        <f t="shared" si="951"/>
        <v>605</v>
      </c>
      <c r="DO175" s="97">
        <f t="shared" si="951"/>
        <v>74115166.664000005</v>
      </c>
    </row>
    <row r="176" spans="1:119" ht="75" customHeight="1" x14ac:dyDescent="0.25">
      <c r="A176" s="100"/>
      <c r="B176" s="101">
        <v>146</v>
      </c>
      <c r="C176" s="198" t="s">
        <v>304</v>
      </c>
      <c r="D176" s="83">
        <v>22900</v>
      </c>
      <c r="E176" s="102">
        <v>0.56000000000000005</v>
      </c>
      <c r="F176" s="102"/>
      <c r="G176" s="85">
        <v>1</v>
      </c>
      <c r="H176" s="86"/>
      <c r="I176" s="86"/>
      <c r="J176" s="83">
        <v>1.4</v>
      </c>
      <c r="K176" s="83">
        <v>1.68</v>
      </c>
      <c r="L176" s="83">
        <v>2.23</v>
      </c>
      <c r="M176" s="87">
        <v>2.57</v>
      </c>
      <c r="N176" s="90"/>
      <c r="O176" s="89">
        <f t="shared" ref="O176:O186" si="952">(N176*$D176*$E176*$G176*$J176*$O$10)</f>
        <v>0</v>
      </c>
      <c r="P176" s="90">
        <v>0</v>
      </c>
      <c r="Q176" s="90">
        <f t="shared" si="900"/>
        <v>0</v>
      </c>
      <c r="R176" s="90"/>
      <c r="S176" s="89">
        <f t="shared" si="901"/>
        <v>0</v>
      </c>
      <c r="T176" s="90"/>
      <c r="U176" s="89">
        <f t="shared" si="902"/>
        <v>0</v>
      </c>
      <c r="V176" s="90">
        <v>620</v>
      </c>
      <c r="W176" s="89">
        <f t="shared" si="903"/>
        <v>12244355.200000001</v>
      </c>
      <c r="X176" s="90">
        <v>0</v>
      </c>
      <c r="Y176" s="89">
        <f t="shared" si="904"/>
        <v>0</v>
      </c>
      <c r="Z176" s="90"/>
      <c r="AA176" s="89">
        <f t="shared" si="905"/>
        <v>0</v>
      </c>
      <c r="AB176" s="90">
        <v>0</v>
      </c>
      <c r="AC176" s="89">
        <f t="shared" si="906"/>
        <v>0</v>
      </c>
      <c r="AD176" s="90"/>
      <c r="AE176" s="89">
        <f t="shared" si="907"/>
        <v>0</v>
      </c>
      <c r="AF176" s="90">
        <v>0</v>
      </c>
      <c r="AG176" s="89">
        <f t="shared" si="908"/>
        <v>0</v>
      </c>
      <c r="AH176" s="150"/>
      <c r="AI176" s="89">
        <f t="shared" si="909"/>
        <v>0</v>
      </c>
      <c r="AJ176" s="90"/>
      <c r="AK176" s="89">
        <f t="shared" si="910"/>
        <v>0</v>
      </c>
      <c r="AL176" s="104">
        <v>650</v>
      </c>
      <c r="AM176" s="89">
        <f t="shared" si="911"/>
        <v>15404188.800000003</v>
      </c>
      <c r="AN176" s="90">
        <v>0</v>
      </c>
      <c r="AO176" s="95">
        <f t="shared" si="912"/>
        <v>0</v>
      </c>
      <c r="AP176" s="90"/>
      <c r="AQ176" s="89">
        <f t="shared" si="913"/>
        <v>0</v>
      </c>
      <c r="AR176" s="90"/>
      <c r="AS176" s="90">
        <f t="shared" si="914"/>
        <v>0</v>
      </c>
      <c r="AT176" s="90"/>
      <c r="AU176" s="90">
        <f t="shared" si="915"/>
        <v>0</v>
      </c>
      <c r="AV176" s="90">
        <v>0</v>
      </c>
      <c r="AW176" s="89">
        <f t="shared" si="916"/>
        <v>0</v>
      </c>
      <c r="AX176" s="90">
        <v>0</v>
      </c>
      <c r="AY176" s="89">
        <f t="shared" si="917"/>
        <v>0</v>
      </c>
      <c r="AZ176" s="90">
        <v>0</v>
      </c>
      <c r="BA176" s="89">
        <f t="shared" si="918"/>
        <v>0</v>
      </c>
      <c r="BB176" s="90"/>
      <c r="BC176" s="89">
        <f t="shared" si="919"/>
        <v>0</v>
      </c>
      <c r="BD176" s="90"/>
      <c r="BE176" s="89">
        <f t="shared" si="920"/>
        <v>0</v>
      </c>
      <c r="BF176" s="90"/>
      <c r="BG176" s="89">
        <f t="shared" si="921"/>
        <v>0</v>
      </c>
      <c r="BH176" s="90"/>
      <c r="BI176" s="89">
        <f t="shared" si="922"/>
        <v>0</v>
      </c>
      <c r="BJ176" s="90">
        <v>0</v>
      </c>
      <c r="BK176" s="89">
        <f t="shared" si="923"/>
        <v>0</v>
      </c>
      <c r="BL176" s="90">
        <v>0</v>
      </c>
      <c r="BM176" s="89">
        <f t="shared" si="924"/>
        <v>0</v>
      </c>
      <c r="BN176" s="90"/>
      <c r="BO176" s="89">
        <f t="shared" si="925"/>
        <v>0</v>
      </c>
      <c r="BP176" s="90"/>
      <c r="BQ176" s="89">
        <f t="shared" si="926"/>
        <v>0</v>
      </c>
      <c r="BR176" s="90"/>
      <c r="BS176" s="89">
        <f t="shared" si="927"/>
        <v>0</v>
      </c>
      <c r="BT176" s="90"/>
      <c r="BU176" s="89">
        <f t="shared" si="928"/>
        <v>0</v>
      </c>
      <c r="BV176" s="90"/>
      <c r="BW176" s="89">
        <f t="shared" si="929"/>
        <v>0</v>
      </c>
      <c r="BX176" s="90"/>
      <c r="BY176" s="89">
        <f t="shared" si="930"/>
        <v>0</v>
      </c>
      <c r="BZ176" s="90"/>
      <c r="CA176" s="97">
        <f t="shared" si="931"/>
        <v>0</v>
      </c>
      <c r="CB176" s="90">
        <v>0</v>
      </c>
      <c r="CC176" s="89">
        <f t="shared" si="932"/>
        <v>0</v>
      </c>
      <c r="CD176" s="90">
        <v>0</v>
      </c>
      <c r="CE176" s="89">
        <f t="shared" si="933"/>
        <v>0</v>
      </c>
      <c r="CF176" s="90">
        <v>0</v>
      </c>
      <c r="CG176" s="89">
        <f t="shared" si="934"/>
        <v>0</v>
      </c>
      <c r="CH176" s="90"/>
      <c r="CI176" s="90">
        <f t="shared" si="935"/>
        <v>0</v>
      </c>
      <c r="CJ176" s="90"/>
      <c r="CK176" s="89">
        <f t="shared" si="936"/>
        <v>0</v>
      </c>
      <c r="CL176" s="90">
        <v>0</v>
      </c>
      <c r="CM176" s="89">
        <f t="shared" si="937"/>
        <v>0</v>
      </c>
      <c r="CN176" s="90"/>
      <c r="CO176" s="89">
        <f t="shared" si="938"/>
        <v>0</v>
      </c>
      <c r="CP176" s="90"/>
      <c r="CQ176" s="89">
        <f t="shared" si="939"/>
        <v>0</v>
      </c>
      <c r="CR176" s="90"/>
      <c r="CS176" s="89">
        <f t="shared" si="940"/>
        <v>0</v>
      </c>
      <c r="CT176" s="90"/>
      <c r="CU176" s="89">
        <f t="shared" si="941"/>
        <v>0</v>
      </c>
      <c r="CV176" s="90">
        <v>0</v>
      </c>
      <c r="CW176" s="89">
        <f t="shared" si="942"/>
        <v>0</v>
      </c>
      <c r="CX176" s="104">
        <v>0</v>
      </c>
      <c r="CY176" s="89">
        <f t="shared" si="943"/>
        <v>0</v>
      </c>
      <c r="CZ176" s="90"/>
      <c r="DA176" s="89">
        <f t="shared" si="944"/>
        <v>0</v>
      </c>
      <c r="DB176" s="90">
        <v>0</v>
      </c>
      <c r="DC176" s="95">
        <f t="shared" si="945"/>
        <v>0</v>
      </c>
      <c r="DD176" s="90">
        <v>0</v>
      </c>
      <c r="DE176" s="89">
        <f t="shared" si="946"/>
        <v>0</v>
      </c>
      <c r="DF176" s="105"/>
      <c r="DG176" s="89">
        <f t="shared" si="947"/>
        <v>0</v>
      </c>
      <c r="DH176" s="90"/>
      <c r="DI176" s="89">
        <f t="shared" si="948"/>
        <v>0</v>
      </c>
      <c r="DJ176" s="90"/>
      <c r="DK176" s="89">
        <f t="shared" si="949"/>
        <v>0</v>
      </c>
      <c r="DL176" s="90"/>
      <c r="DM176" s="97">
        <f t="shared" si="950"/>
        <v>0</v>
      </c>
      <c r="DN176" s="99">
        <f t="shared" si="951"/>
        <v>1270</v>
      </c>
      <c r="DO176" s="97">
        <f t="shared" si="951"/>
        <v>27648544.000000004</v>
      </c>
    </row>
    <row r="177" spans="1:119" ht="60" customHeight="1" x14ac:dyDescent="0.25">
      <c r="A177" s="100"/>
      <c r="B177" s="101">
        <v>147</v>
      </c>
      <c r="C177" s="82" t="s">
        <v>305</v>
      </c>
      <c r="D177" s="83">
        <v>22900</v>
      </c>
      <c r="E177" s="102">
        <v>1.04</v>
      </c>
      <c r="F177" s="102"/>
      <c r="G177" s="85">
        <v>1</v>
      </c>
      <c r="H177" s="86"/>
      <c r="I177" s="86"/>
      <c r="J177" s="83">
        <v>1.4</v>
      </c>
      <c r="K177" s="83">
        <v>1.68</v>
      </c>
      <c r="L177" s="83">
        <v>2.23</v>
      </c>
      <c r="M177" s="87">
        <v>2.57</v>
      </c>
      <c r="N177" s="90"/>
      <c r="O177" s="89">
        <f t="shared" si="952"/>
        <v>0</v>
      </c>
      <c r="P177" s="90">
        <v>0</v>
      </c>
      <c r="Q177" s="90">
        <f t="shared" si="900"/>
        <v>0</v>
      </c>
      <c r="R177" s="90"/>
      <c r="S177" s="89">
        <f t="shared" si="901"/>
        <v>0</v>
      </c>
      <c r="T177" s="90"/>
      <c r="U177" s="89">
        <f t="shared" si="902"/>
        <v>0</v>
      </c>
      <c r="V177" s="90">
        <v>311</v>
      </c>
      <c r="W177" s="89">
        <f t="shared" si="903"/>
        <v>11406435.039999999</v>
      </c>
      <c r="X177" s="90"/>
      <c r="Y177" s="89">
        <f t="shared" si="904"/>
        <v>0</v>
      </c>
      <c r="Z177" s="90"/>
      <c r="AA177" s="89">
        <f t="shared" si="905"/>
        <v>0</v>
      </c>
      <c r="AB177" s="90"/>
      <c r="AC177" s="89">
        <f t="shared" si="906"/>
        <v>0</v>
      </c>
      <c r="AD177" s="90"/>
      <c r="AE177" s="89">
        <f t="shared" si="907"/>
        <v>0</v>
      </c>
      <c r="AF177" s="90"/>
      <c r="AG177" s="89">
        <f t="shared" si="908"/>
        <v>0</v>
      </c>
      <c r="AH177" s="150"/>
      <c r="AI177" s="89">
        <f t="shared" si="909"/>
        <v>0</v>
      </c>
      <c r="AJ177" s="90">
        <v>5</v>
      </c>
      <c r="AK177" s="89">
        <f t="shared" si="910"/>
        <v>183383.2</v>
      </c>
      <c r="AL177" s="104">
        <v>318</v>
      </c>
      <c r="AM177" s="89">
        <f t="shared" si="911"/>
        <v>13995805.824000001</v>
      </c>
      <c r="AN177" s="90"/>
      <c r="AO177" s="95">
        <f t="shared" si="912"/>
        <v>0</v>
      </c>
      <c r="AP177" s="90"/>
      <c r="AQ177" s="89">
        <f t="shared" si="913"/>
        <v>0</v>
      </c>
      <c r="AR177" s="90"/>
      <c r="AS177" s="90">
        <f t="shared" si="914"/>
        <v>0</v>
      </c>
      <c r="AT177" s="90"/>
      <c r="AU177" s="90">
        <f t="shared" si="915"/>
        <v>0</v>
      </c>
      <c r="AV177" s="90"/>
      <c r="AW177" s="89">
        <f t="shared" si="916"/>
        <v>0</v>
      </c>
      <c r="AX177" s="90"/>
      <c r="AY177" s="89">
        <f t="shared" si="917"/>
        <v>0</v>
      </c>
      <c r="AZ177" s="90"/>
      <c r="BA177" s="89">
        <f t="shared" si="918"/>
        <v>0</v>
      </c>
      <c r="BB177" s="90"/>
      <c r="BC177" s="89">
        <f t="shared" si="919"/>
        <v>0</v>
      </c>
      <c r="BD177" s="90"/>
      <c r="BE177" s="89">
        <f t="shared" si="920"/>
        <v>0</v>
      </c>
      <c r="BF177" s="90"/>
      <c r="BG177" s="89">
        <f t="shared" si="921"/>
        <v>0</v>
      </c>
      <c r="BH177" s="90"/>
      <c r="BI177" s="89">
        <f t="shared" si="922"/>
        <v>0</v>
      </c>
      <c r="BJ177" s="90"/>
      <c r="BK177" s="89">
        <f t="shared" si="923"/>
        <v>0</v>
      </c>
      <c r="BL177" s="90"/>
      <c r="BM177" s="89">
        <f t="shared" si="924"/>
        <v>0</v>
      </c>
      <c r="BN177" s="90"/>
      <c r="BO177" s="89">
        <f t="shared" si="925"/>
        <v>0</v>
      </c>
      <c r="BP177" s="90"/>
      <c r="BQ177" s="89">
        <f t="shared" si="926"/>
        <v>0</v>
      </c>
      <c r="BR177" s="90"/>
      <c r="BS177" s="89">
        <f t="shared" si="927"/>
        <v>0</v>
      </c>
      <c r="BT177" s="90"/>
      <c r="BU177" s="89">
        <f t="shared" si="928"/>
        <v>0</v>
      </c>
      <c r="BV177" s="90"/>
      <c r="BW177" s="89">
        <f t="shared" si="929"/>
        <v>0</v>
      </c>
      <c r="BX177" s="90"/>
      <c r="BY177" s="89">
        <f t="shared" si="930"/>
        <v>0</v>
      </c>
      <c r="BZ177" s="90"/>
      <c r="CA177" s="97">
        <f t="shared" si="931"/>
        <v>0</v>
      </c>
      <c r="CB177" s="90"/>
      <c r="CC177" s="89">
        <f t="shared" si="932"/>
        <v>0</v>
      </c>
      <c r="CD177" s="90"/>
      <c r="CE177" s="89">
        <f t="shared" si="933"/>
        <v>0</v>
      </c>
      <c r="CF177" s="90"/>
      <c r="CG177" s="89">
        <f t="shared" si="934"/>
        <v>0</v>
      </c>
      <c r="CH177" s="90"/>
      <c r="CI177" s="90">
        <f t="shared" si="935"/>
        <v>0</v>
      </c>
      <c r="CJ177" s="90"/>
      <c r="CK177" s="89">
        <f t="shared" si="936"/>
        <v>0</v>
      </c>
      <c r="CL177" s="90"/>
      <c r="CM177" s="89">
        <f t="shared" si="937"/>
        <v>0</v>
      </c>
      <c r="CN177" s="90"/>
      <c r="CO177" s="89">
        <f t="shared" si="938"/>
        <v>0</v>
      </c>
      <c r="CP177" s="90"/>
      <c r="CQ177" s="89">
        <f t="shared" si="939"/>
        <v>0</v>
      </c>
      <c r="CR177" s="90"/>
      <c r="CS177" s="89">
        <f t="shared" si="940"/>
        <v>0</v>
      </c>
      <c r="CT177" s="90"/>
      <c r="CU177" s="89">
        <f t="shared" si="941"/>
        <v>0</v>
      </c>
      <c r="CV177" s="90"/>
      <c r="CW177" s="89">
        <f t="shared" si="942"/>
        <v>0</v>
      </c>
      <c r="CX177" s="104">
        <v>0</v>
      </c>
      <c r="CY177" s="89">
        <f t="shared" si="943"/>
        <v>0</v>
      </c>
      <c r="CZ177" s="90"/>
      <c r="DA177" s="89">
        <f t="shared" si="944"/>
        <v>0</v>
      </c>
      <c r="DB177" s="90"/>
      <c r="DC177" s="95">
        <f t="shared" si="945"/>
        <v>0</v>
      </c>
      <c r="DD177" s="90"/>
      <c r="DE177" s="89">
        <f t="shared" si="946"/>
        <v>0</v>
      </c>
      <c r="DF177" s="105"/>
      <c r="DG177" s="89">
        <f t="shared" si="947"/>
        <v>0</v>
      </c>
      <c r="DH177" s="90"/>
      <c r="DI177" s="89">
        <f t="shared" si="948"/>
        <v>0</v>
      </c>
      <c r="DJ177" s="90"/>
      <c r="DK177" s="89">
        <f t="shared" si="949"/>
        <v>0</v>
      </c>
      <c r="DL177" s="90"/>
      <c r="DM177" s="97">
        <f t="shared" si="950"/>
        <v>0</v>
      </c>
      <c r="DN177" s="99">
        <f t="shared" si="951"/>
        <v>634</v>
      </c>
      <c r="DO177" s="97">
        <f t="shared" si="951"/>
        <v>25585624.063999999</v>
      </c>
    </row>
    <row r="178" spans="1:119" ht="60" customHeight="1" x14ac:dyDescent="0.25">
      <c r="A178" s="100"/>
      <c r="B178" s="101">
        <v>148</v>
      </c>
      <c r="C178" s="82" t="s">
        <v>306</v>
      </c>
      <c r="D178" s="83">
        <v>22900</v>
      </c>
      <c r="E178" s="102">
        <v>1.56</v>
      </c>
      <c r="F178" s="102"/>
      <c r="G178" s="85">
        <v>1</v>
      </c>
      <c r="H178" s="86"/>
      <c r="I178" s="86"/>
      <c r="J178" s="83">
        <v>1.4</v>
      </c>
      <c r="K178" s="83">
        <v>1.68</v>
      </c>
      <c r="L178" s="83">
        <v>2.23</v>
      </c>
      <c r="M178" s="87">
        <v>2.57</v>
      </c>
      <c r="N178" s="90"/>
      <c r="O178" s="89">
        <f t="shared" si="952"/>
        <v>0</v>
      </c>
      <c r="P178" s="90">
        <v>0</v>
      </c>
      <c r="Q178" s="90">
        <f t="shared" si="900"/>
        <v>0</v>
      </c>
      <c r="R178" s="90"/>
      <c r="S178" s="89">
        <f t="shared" si="901"/>
        <v>0</v>
      </c>
      <c r="T178" s="90"/>
      <c r="U178" s="89">
        <f t="shared" si="902"/>
        <v>0</v>
      </c>
      <c r="V178" s="90">
        <v>1450</v>
      </c>
      <c r="W178" s="89">
        <f t="shared" si="903"/>
        <v>79771692</v>
      </c>
      <c r="X178" s="90"/>
      <c r="Y178" s="89">
        <f t="shared" si="904"/>
        <v>0</v>
      </c>
      <c r="Z178" s="90"/>
      <c r="AA178" s="89">
        <f t="shared" si="905"/>
        <v>0</v>
      </c>
      <c r="AB178" s="90"/>
      <c r="AC178" s="89">
        <f t="shared" si="906"/>
        <v>0</v>
      </c>
      <c r="AD178" s="90"/>
      <c r="AE178" s="89">
        <f t="shared" si="907"/>
        <v>0</v>
      </c>
      <c r="AF178" s="90"/>
      <c r="AG178" s="89">
        <f t="shared" si="908"/>
        <v>0</v>
      </c>
      <c r="AH178" s="150"/>
      <c r="AI178" s="89">
        <f t="shared" si="909"/>
        <v>0</v>
      </c>
      <c r="AJ178" s="90">
        <v>5</v>
      </c>
      <c r="AK178" s="89">
        <f t="shared" si="910"/>
        <v>275074.8</v>
      </c>
      <c r="AL178" s="103">
        <v>266</v>
      </c>
      <c r="AM178" s="89">
        <f t="shared" si="911"/>
        <v>17560775.232000001</v>
      </c>
      <c r="AN178" s="90"/>
      <c r="AO178" s="95">
        <f t="shared" si="912"/>
        <v>0</v>
      </c>
      <c r="AP178" s="90"/>
      <c r="AQ178" s="89">
        <f t="shared" si="913"/>
        <v>0</v>
      </c>
      <c r="AR178" s="90"/>
      <c r="AS178" s="90">
        <f t="shared" si="914"/>
        <v>0</v>
      </c>
      <c r="AT178" s="90"/>
      <c r="AU178" s="90">
        <f t="shared" si="915"/>
        <v>0</v>
      </c>
      <c r="AV178" s="90"/>
      <c r="AW178" s="89">
        <f t="shared" si="916"/>
        <v>0</v>
      </c>
      <c r="AX178" s="90"/>
      <c r="AY178" s="89">
        <f t="shared" si="917"/>
        <v>0</v>
      </c>
      <c r="AZ178" s="90"/>
      <c r="BA178" s="89">
        <f t="shared" si="918"/>
        <v>0</v>
      </c>
      <c r="BB178" s="90"/>
      <c r="BC178" s="89">
        <f t="shared" si="919"/>
        <v>0</v>
      </c>
      <c r="BD178" s="90"/>
      <c r="BE178" s="89">
        <f t="shared" si="920"/>
        <v>0</v>
      </c>
      <c r="BF178" s="90"/>
      <c r="BG178" s="89">
        <f t="shared" si="921"/>
        <v>0</v>
      </c>
      <c r="BH178" s="90"/>
      <c r="BI178" s="89">
        <f t="shared" si="922"/>
        <v>0</v>
      </c>
      <c r="BJ178" s="90"/>
      <c r="BK178" s="89">
        <f t="shared" si="923"/>
        <v>0</v>
      </c>
      <c r="BL178" s="90"/>
      <c r="BM178" s="89">
        <f t="shared" si="924"/>
        <v>0</v>
      </c>
      <c r="BN178" s="90"/>
      <c r="BO178" s="89">
        <f t="shared" si="925"/>
        <v>0</v>
      </c>
      <c r="BP178" s="90"/>
      <c r="BQ178" s="89">
        <f t="shared" si="926"/>
        <v>0</v>
      </c>
      <c r="BR178" s="90"/>
      <c r="BS178" s="89">
        <f t="shared" si="927"/>
        <v>0</v>
      </c>
      <c r="BT178" s="90"/>
      <c r="BU178" s="89">
        <f t="shared" si="928"/>
        <v>0</v>
      </c>
      <c r="BV178" s="90"/>
      <c r="BW178" s="89">
        <f t="shared" si="929"/>
        <v>0</v>
      </c>
      <c r="BX178" s="90"/>
      <c r="BY178" s="89">
        <f t="shared" si="930"/>
        <v>0</v>
      </c>
      <c r="BZ178" s="90"/>
      <c r="CA178" s="97">
        <f t="shared" si="931"/>
        <v>0</v>
      </c>
      <c r="CB178" s="90"/>
      <c r="CC178" s="89">
        <f t="shared" si="932"/>
        <v>0</v>
      </c>
      <c r="CD178" s="90"/>
      <c r="CE178" s="89">
        <f t="shared" si="933"/>
        <v>0</v>
      </c>
      <c r="CF178" s="90"/>
      <c r="CG178" s="89">
        <f t="shared" si="934"/>
        <v>0</v>
      </c>
      <c r="CH178" s="90"/>
      <c r="CI178" s="90">
        <f t="shared" si="935"/>
        <v>0</v>
      </c>
      <c r="CJ178" s="90"/>
      <c r="CK178" s="89">
        <f t="shared" si="936"/>
        <v>0</v>
      </c>
      <c r="CL178" s="90"/>
      <c r="CM178" s="89">
        <f t="shared" si="937"/>
        <v>0</v>
      </c>
      <c r="CN178" s="90"/>
      <c r="CO178" s="89">
        <f t="shared" si="938"/>
        <v>0</v>
      </c>
      <c r="CP178" s="90"/>
      <c r="CQ178" s="89">
        <f t="shared" si="939"/>
        <v>0</v>
      </c>
      <c r="CR178" s="90"/>
      <c r="CS178" s="89">
        <f t="shared" si="940"/>
        <v>0</v>
      </c>
      <c r="CT178" s="90"/>
      <c r="CU178" s="89">
        <f t="shared" si="941"/>
        <v>0</v>
      </c>
      <c r="CV178" s="90"/>
      <c r="CW178" s="89">
        <f t="shared" si="942"/>
        <v>0</v>
      </c>
      <c r="CX178" s="104"/>
      <c r="CY178" s="89">
        <f t="shared" si="943"/>
        <v>0</v>
      </c>
      <c r="CZ178" s="90"/>
      <c r="DA178" s="89">
        <f t="shared" si="944"/>
        <v>0</v>
      </c>
      <c r="DB178" s="90"/>
      <c r="DC178" s="95">
        <f t="shared" si="945"/>
        <v>0</v>
      </c>
      <c r="DD178" s="90"/>
      <c r="DE178" s="89">
        <f t="shared" si="946"/>
        <v>0</v>
      </c>
      <c r="DF178" s="105"/>
      <c r="DG178" s="89">
        <f t="shared" si="947"/>
        <v>0</v>
      </c>
      <c r="DH178" s="90"/>
      <c r="DI178" s="89">
        <f t="shared" si="948"/>
        <v>0</v>
      </c>
      <c r="DJ178" s="90"/>
      <c r="DK178" s="89">
        <f t="shared" si="949"/>
        <v>0</v>
      </c>
      <c r="DL178" s="90"/>
      <c r="DM178" s="97">
        <f t="shared" si="950"/>
        <v>0</v>
      </c>
      <c r="DN178" s="99">
        <f t="shared" si="951"/>
        <v>1721</v>
      </c>
      <c r="DO178" s="97">
        <f t="shared" si="951"/>
        <v>97607542.032000005</v>
      </c>
    </row>
    <row r="179" spans="1:119" ht="60" customHeight="1" x14ac:dyDescent="0.25">
      <c r="A179" s="100"/>
      <c r="B179" s="101">
        <v>149</v>
      </c>
      <c r="C179" s="82" t="s">
        <v>307</v>
      </c>
      <c r="D179" s="83">
        <v>22900</v>
      </c>
      <c r="E179" s="102">
        <v>2.23</v>
      </c>
      <c r="F179" s="102"/>
      <c r="G179" s="85">
        <v>1</v>
      </c>
      <c r="H179" s="86"/>
      <c r="I179" s="86"/>
      <c r="J179" s="83">
        <v>1.4</v>
      </c>
      <c r="K179" s="83">
        <v>1.68</v>
      </c>
      <c r="L179" s="83">
        <v>2.23</v>
      </c>
      <c r="M179" s="87">
        <v>2.57</v>
      </c>
      <c r="N179" s="90"/>
      <c r="O179" s="89">
        <f t="shared" si="952"/>
        <v>0</v>
      </c>
      <c r="P179" s="90">
        <v>0</v>
      </c>
      <c r="Q179" s="90">
        <f t="shared" si="900"/>
        <v>0</v>
      </c>
      <c r="R179" s="90"/>
      <c r="S179" s="89">
        <f t="shared" si="901"/>
        <v>0</v>
      </c>
      <c r="T179" s="90"/>
      <c r="U179" s="89">
        <f t="shared" si="902"/>
        <v>0</v>
      </c>
      <c r="V179" s="90">
        <v>146</v>
      </c>
      <c r="W179" s="89">
        <f t="shared" si="903"/>
        <v>11481904.279999999</v>
      </c>
      <c r="X179" s="90"/>
      <c r="Y179" s="89">
        <f t="shared" si="904"/>
        <v>0</v>
      </c>
      <c r="Z179" s="90"/>
      <c r="AA179" s="89">
        <f t="shared" si="905"/>
        <v>0</v>
      </c>
      <c r="AB179" s="90"/>
      <c r="AC179" s="89">
        <f t="shared" si="906"/>
        <v>0</v>
      </c>
      <c r="AD179" s="90"/>
      <c r="AE179" s="89">
        <f t="shared" si="907"/>
        <v>0</v>
      </c>
      <c r="AF179" s="90"/>
      <c r="AG179" s="89">
        <f t="shared" si="908"/>
        <v>0</v>
      </c>
      <c r="AH179" s="150"/>
      <c r="AI179" s="89">
        <f t="shared" si="909"/>
        <v>0</v>
      </c>
      <c r="AJ179" s="90">
        <v>5</v>
      </c>
      <c r="AK179" s="89">
        <f t="shared" si="910"/>
        <v>393215.9</v>
      </c>
      <c r="AL179" s="104">
        <v>70</v>
      </c>
      <c r="AM179" s="89">
        <f t="shared" si="911"/>
        <v>6606027.120000001</v>
      </c>
      <c r="AN179" s="90"/>
      <c r="AO179" s="95">
        <f t="shared" si="912"/>
        <v>0</v>
      </c>
      <c r="AP179" s="90"/>
      <c r="AQ179" s="89">
        <f t="shared" si="913"/>
        <v>0</v>
      </c>
      <c r="AR179" s="90"/>
      <c r="AS179" s="90">
        <f t="shared" si="914"/>
        <v>0</v>
      </c>
      <c r="AT179" s="90"/>
      <c r="AU179" s="90">
        <f t="shared" si="915"/>
        <v>0</v>
      </c>
      <c r="AV179" s="90"/>
      <c r="AW179" s="89">
        <f t="shared" si="916"/>
        <v>0</v>
      </c>
      <c r="AX179" s="90"/>
      <c r="AY179" s="89">
        <f t="shared" si="917"/>
        <v>0</v>
      </c>
      <c r="AZ179" s="90"/>
      <c r="BA179" s="89">
        <f t="shared" si="918"/>
        <v>0</v>
      </c>
      <c r="BB179" s="90"/>
      <c r="BC179" s="89">
        <f t="shared" si="919"/>
        <v>0</v>
      </c>
      <c r="BD179" s="90"/>
      <c r="BE179" s="89">
        <f t="shared" si="920"/>
        <v>0</v>
      </c>
      <c r="BF179" s="90"/>
      <c r="BG179" s="89">
        <f t="shared" si="921"/>
        <v>0</v>
      </c>
      <c r="BH179" s="90"/>
      <c r="BI179" s="89">
        <f t="shared" si="922"/>
        <v>0</v>
      </c>
      <c r="BJ179" s="90"/>
      <c r="BK179" s="89">
        <f t="shared" si="923"/>
        <v>0</v>
      </c>
      <c r="BL179" s="90"/>
      <c r="BM179" s="89">
        <f t="shared" si="924"/>
        <v>0</v>
      </c>
      <c r="BN179" s="90"/>
      <c r="BO179" s="89">
        <f t="shared" si="925"/>
        <v>0</v>
      </c>
      <c r="BP179" s="90"/>
      <c r="BQ179" s="89">
        <f t="shared" si="926"/>
        <v>0</v>
      </c>
      <c r="BR179" s="90"/>
      <c r="BS179" s="89">
        <f t="shared" si="927"/>
        <v>0</v>
      </c>
      <c r="BT179" s="90"/>
      <c r="BU179" s="89">
        <f t="shared" si="928"/>
        <v>0</v>
      </c>
      <c r="BV179" s="90"/>
      <c r="BW179" s="89">
        <f t="shared" si="929"/>
        <v>0</v>
      </c>
      <c r="BX179" s="90"/>
      <c r="BY179" s="89">
        <f t="shared" si="930"/>
        <v>0</v>
      </c>
      <c r="BZ179" s="90"/>
      <c r="CA179" s="97">
        <f t="shared" si="931"/>
        <v>0</v>
      </c>
      <c r="CB179" s="90"/>
      <c r="CC179" s="89">
        <f t="shared" si="932"/>
        <v>0</v>
      </c>
      <c r="CD179" s="90"/>
      <c r="CE179" s="89">
        <f t="shared" si="933"/>
        <v>0</v>
      </c>
      <c r="CF179" s="90"/>
      <c r="CG179" s="89">
        <f t="shared" si="934"/>
        <v>0</v>
      </c>
      <c r="CH179" s="90"/>
      <c r="CI179" s="90">
        <f t="shared" si="935"/>
        <v>0</v>
      </c>
      <c r="CJ179" s="90"/>
      <c r="CK179" s="89">
        <f t="shared" si="936"/>
        <v>0</v>
      </c>
      <c r="CL179" s="90"/>
      <c r="CM179" s="89">
        <f t="shared" si="937"/>
        <v>0</v>
      </c>
      <c r="CN179" s="90"/>
      <c r="CO179" s="89">
        <f t="shared" si="938"/>
        <v>0</v>
      </c>
      <c r="CP179" s="90"/>
      <c r="CQ179" s="89">
        <f t="shared" si="939"/>
        <v>0</v>
      </c>
      <c r="CR179" s="90"/>
      <c r="CS179" s="89">
        <f t="shared" si="940"/>
        <v>0</v>
      </c>
      <c r="CT179" s="90"/>
      <c r="CU179" s="89">
        <f t="shared" si="941"/>
        <v>0</v>
      </c>
      <c r="CV179" s="90"/>
      <c r="CW179" s="89">
        <f t="shared" si="942"/>
        <v>0</v>
      </c>
      <c r="CX179" s="104"/>
      <c r="CY179" s="89">
        <f t="shared" si="943"/>
        <v>0</v>
      </c>
      <c r="CZ179" s="90"/>
      <c r="DA179" s="89">
        <f t="shared" si="944"/>
        <v>0</v>
      </c>
      <c r="DB179" s="90"/>
      <c r="DC179" s="95">
        <f t="shared" si="945"/>
        <v>0</v>
      </c>
      <c r="DD179" s="90"/>
      <c r="DE179" s="89">
        <f t="shared" si="946"/>
        <v>0</v>
      </c>
      <c r="DF179" s="105"/>
      <c r="DG179" s="89">
        <f t="shared" si="947"/>
        <v>0</v>
      </c>
      <c r="DH179" s="90"/>
      <c r="DI179" s="89">
        <f t="shared" si="948"/>
        <v>0</v>
      </c>
      <c r="DJ179" s="90"/>
      <c r="DK179" s="89">
        <f t="shared" si="949"/>
        <v>0</v>
      </c>
      <c r="DL179" s="90"/>
      <c r="DM179" s="97">
        <f t="shared" si="950"/>
        <v>0</v>
      </c>
      <c r="DN179" s="99">
        <f t="shared" si="951"/>
        <v>221</v>
      </c>
      <c r="DO179" s="97">
        <f t="shared" si="951"/>
        <v>18481147.300000001</v>
      </c>
    </row>
    <row r="180" spans="1:119" ht="60" customHeight="1" x14ac:dyDescent="0.25">
      <c r="A180" s="100"/>
      <c r="B180" s="101">
        <v>150</v>
      </c>
      <c r="C180" s="82" t="s">
        <v>308</v>
      </c>
      <c r="D180" s="83">
        <v>22900</v>
      </c>
      <c r="E180" s="102">
        <v>2.4</v>
      </c>
      <c r="F180" s="102"/>
      <c r="G180" s="85">
        <v>1</v>
      </c>
      <c r="H180" s="86"/>
      <c r="I180" s="86"/>
      <c r="J180" s="83">
        <v>1.4</v>
      </c>
      <c r="K180" s="83">
        <v>1.68</v>
      </c>
      <c r="L180" s="83">
        <v>2.23</v>
      </c>
      <c r="M180" s="87">
        <v>2.57</v>
      </c>
      <c r="N180" s="90"/>
      <c r="O180" s="89">
        <f t="shared" si="952"/>
        <v>0</v>
      </c>
      <c r="P180" s="90">
        <v>0</v>
      </c>
      <c r="Q180" s="90">
        <f t="shared" si="900"/>
        <v>0</v>
      </c>
      <c r="R180" s="90"/>
      <c r="S180" s="89">
        <f t="shared" si="901"/>
        <v>0</v>
      </c>
      <c r="T180" s="90"/>
      <c r="U180" s="89">
        <f t="shared" si="902"/>
        <v>0</v>
      </c>
      <c r="V180" s="90">
        <v>40</v>
      </c>
      <c r="W180" s="89">
        <f t="shared" si="903"/>
        <v>3385536.0000000005</v>
      </c>
      <c r="X180" s="90"/>
      <c r="Y180" s="89">
        <f t="shared" si="904"/>
        <v>0</v>
      </c>
      <c r="Z180" s="90"/>
      <c r="AA180" s="89">
        <f t="shared" si="905"/>
        <v>0</v>
      </c>
      <c r="AB180" s="90"/>
      <c r="AC180" s="89">
        <f t="shared" si="906"/>
        <v>0</v>
      </c>
      <c r="AD180" s="90"/>
      <c r="AE180" s="89">
        <f t="shared" si="907"/>
        <v>0</v>
      </c>
      <c r="AF180" s="90"/>
      <c r="AG180" s="89">
        <f t="shared" si="908"/>
        <v>0</v>
      </c>
      <c r="AH180" s="150"/>
      <c r="AI180" s="89">
        <f t="shared" si="909"/>
        <v>0</v>
      </c>
      <c r="AJ180" s="90">
        <v>5</v>
      </c>
      <c r="AK180" s="89">
        <f t="shared" si="910"/>
        <v>423192.00000000006</v>
      </c>
      <c r="AL180" s="104">
        <v>3</v>
      </c>
      <c r="AM180" s="89">
        <f t="shared" si="911"/>
        <v>304698.23999999999</v>
      </c>
      <c r="AN180" s="90"/>
      <c r="AO180" s="95">
        <f t="shared" si="912"/>
        <v>0</v>
      </c>
      <c r="AP180" s="90"/>
      <c r="AQ180" s="89">
        <f t="shared" si="913"/>
        <v>0</v>
      </c>
      <c r="AR180" s="90"/>
      <c r="AS180" s="90">
        <f t="shared" si="914"/>
        <v>0</v>
      </c>
      <c r="AT180" s="90"/>
      <c r="AU180" s="90">
        <f t="shared" si="915"/>
        <v>0</v>
      </c>
      <c r="AV180" s="90"/>
      <c r="AW180" s="89">
        <f t="shared" si="916"/>
        <v>0</v>
      </c>
      <c r="AX180" s="90"/>
      <c r="AY180" s="89">
        <f t="shared" si="917"/>
        <v>0</v>
      </c>
      <c r="AZ180" s="90"/>
      <c r="BA180" s="89">
        <f t="shared" si="918"/>
        <v>0</v>
      </c>
      <c r="BB180" s="90"/>
      <c r="BC180" s="89">
        <f t="shared" si="919"/>
        <v>0</v>
      </c>
      <c r="BD180" s="90"/>
      <c r="BE180" s="89">
        <f t="shared" si="920"/>
        <v>0</v>
      </c>
      <c r="BF180" s="90"/>
      <c r="BG180" s="89">
        <f t="shared" si="921"/>
        <v>0</v>
      </c>
      <c r="BH180" s="90"/>
      <c r="BI180" s="89">
        <f t="shared" si="922"/>
        <v>0</v>
      </c>
      <c r="BJ180" s="90"/>
      <c r="BK180" s="89">
        <f t="shared" si="923"/>
        <v>0</v>
      </c>
      <c r="BL180" s="90"/>
      <c r="BM180" s="89">
        <f t="shared" si="924"/>
        <v>0</v>
      </c>
      <c r="BN180" s="90"/>
      <c r="BO180" s="89">
        <f t="shared" si="925"/>
        <v>0</v>
      </c>
      <c r="BP180" s="90"/>
      <c r="BQ180" s="89">
        <f t="shared" si="926"/>
        <v>0</v>
      </c>
      <c r="BR180" s="90"/>
      <c r="BS180" s="89">
        <f t="shared" si="927"/>
        <v>0</v>
      </c>
      <c r="BT180" s="90"/>
      <c r="BU180" s="89">
        <f t="shared" si="928"/>
        <v>0</v>
      </c>
      <c r="BV180" s="90"/>
      <c r="BW180" s="89">
        <f t="shared" si="929"/>
        <v>0</v>
      </c>
      <c r="BX180" s="90"/>
      <c r="BY180" s="89">
        <f t="shared" si="930"/>
        <v>0</v>
      </c>
      <c r="BZ180" s="90"/>
      <c r="CA180" s="97">
        <f t="shared" si="931"/>
        <v>0</v>
      </c>
      <c r="CB180" s="90"/>
      <c r="CC180" s="89">
        <f t="shared" si="932"/>
        <v>0</v>
      </c>
      <c r="CD180" s="90"/>
      <c r="CE180" s="89">
        <f t="shared" si="933"/>
        <v>0</v>
      </c>
      <c r="CF180" s="90"/>
      <c r="CG180" s="89">
        <f t="shared" si="934"/>
        <v>0</v>
      </c>
      <c r="CH180" s="90"/>
      <c r="CI180" s="90">
        <f t="shared" si="935"/>
        <v>0</v>
      </c>
      <c r="CJ180" s="90"/>
      <c r="CK180" s="89">
        <f t="shared" si="936"/>
        <v>0</v>
      </c>
      <c r="CL180" s="90"/>
      <c r="CM180" s="89">
        <f t="shared" si="937"/>
        <v>0</v>
      </c>
      <c r="CN180" s="90"/>
      <c r="CO180" s="89">
        <f t="shared" si="938"/>
        <v>0</v>
      </c>
      <c r="CP180" s="90"/>
      <c r="CQ180" s="89">
        <f t="shared" si="939"/>
        <v>0</v>
      </c>
      <c r="CR180" s="90"/>
      <c r="CS180" s="89">
        <f t="shared" si="940"/>
        <v>0</v>
      </c>
      <c r="CT180" s="90"/>
      <c r="CU180" s="89">
        <f t="shared" si="941"/>
        <v>0</v>
      </c>
      <c r="CV180" s="90"/>
      <c r="CW180" s="89">
        <f t="shared" si="942"/>
        <v>0</v>
      </c>
      <c r="CX180" s="104"/>
      <c r="CY180" s="89">
        <f t="shared" si="943"/>
        <v>0</v>
      </c>
      <c r="CZ180" s="90"/>
      <c r="DA180" s="89">
        <f t="shared" si="944"/>
        <v>0</v>
      </c>
      <c r="DB180" s="90"/>
      <c r="DC180" s="95">
        <f t="shared" si="945"/>
        <v>0</v>
      </c>
      <c r="DD180" s="90"/>
      <c r="DE180" s="89">
        <f t="shared" si="946"/>
        <v>0</v>
      </c>
      <c r="DF180" s="105"/>
      <c r="DG180" s="89">
        <f t="shared" si="947"/>
        <v>0</v>
      </c>
      <c r="DH180" s="90"/>
      <c r="DI180" s="89">
        <f t="shared" si="948"/>
        <v>0</v>
      </c>
      <c r="DJ180" s="90"/>
      <c r="DK180" s="89">
        <f t="shared" si="949"/>
        <v>0</v>
      </c>
      <c r="DL180" s="90"/>
      <c r="DM180" s="97">
        <f t="shared" si="950"/>
        <v>0</v>
      </c>
      <c r="DN180" s="99">
        <f t="shared" si="951"/>
        <v>48</v>
      </c>
      <c r="DO180" s="97">
        <f t="shared" si="951"/>
        <v>4113426.24</v>
      </c>
    </row>
    <row r="181" spans="1:119" ht="60" customHeight="1" x14ac:dyDescent="0.25">
      <c r="A181" s="100"/>
      <c r="B181" s="101">
        <v>151</v>
      </c>
      <c r="C181" s="82" t="s">
        <v>309</v>
      </c>
      <c r="D181" s="83">
        <v>22900</v>
      </c>
      <c r="E181" s="102">
        <v>2.92</v>
      </c>
      <c r="F181" s="102"/>
      <c r="G181" s="85">
        <v>1</v>
      </c>
      <c r="H181" s="86"/>
      <c r="I181" s="86"/>
      <c r="J181" s="83">
        <v>1.4</v>
      </c>
      <c r="K181" s="83">
        <v>1.68</v>
      </c>
      <c r="L181" s="83">
        <v>2.23</v>
      </c>
      <c r="M181" s="87">
        <v>2.57</v>
      </c>
      <c r="N181" s="90"/>
      <c r="O181" s="89">
        <f t="shared" si="952"/>
        <v>0</v>
      </c>
      <c r="P181" s="90">
        <v>0</v>
      </c>
      <c r="Q181" s="90">
        <f t="shared" si="900"/>
        <v>0</v>
      </c>
      <c r="R181" s="90"/>
      <c r="S181" s="89">
        <f t="shared" si="901"/>
        <v>0</v>
      </c>
      <c r="T181" s="90"/>
      <c r="U181" s="89">
        <f t="shared" si="902"/>
        <v>0</v>
      </c>
      <c r="V181" s="90">
        <v>120</v>
      </c>
      <c r="W181" s="89">
        <f t="shared" si="903"/>
        <v>12357206.4</v>
      </c>
      <c r="X181" s="90"/>
      <c r="Y181" s="89">
        <f t="shared" si="904"/>
        <v>0</v>
      </c>
      <c r="Z181" s="90"/>
      <c r="AA181" s="89">
        <f t="shared" si="905"/>
        <v>0</v>
      </c>
      <c r="AB181" s="90"/>
      <c r="AC181" s="89">
        <f t="shared" si="906"/>
        <v>0</v>
      </c>
      <c r="AD181" s="90"/>
      <c r="AE181" s="89">
        <f t="shared" si="907"/>
        <v>0</v>
      </c>
      <c r="AF181" s="90"/>
      <c r="AG181" s="89">
        <f t="shared" si="908"/>
        <v>0</v>
      </c>
      <c r="AH181" s="150"/>
      <c r="AI181" s="89">
        <f t="shared" si="909"/>
        <v>0</v>
      </c>
      <c r="AJ181" s="90"/>
      <c r="AK181" s="89">
        <f t="shared" si="910"/>
        <v>0</v>
      </c>
      <c r="AL181" s="104">
        <v>31</v>
      </c>
      <c r="AM181" s="89">
        <f t="shared" si="911"/>
        <v>3830733.9840000002</v>
      </c>
      <c r="AN181" s="90"/>
      <c r="AO181" s="95">
        <f t="shared" si="912"/>
        <v>0</v>
      </c>
      <c r="AP181" s="90"/>
      <c r="AQ181" s="89">
        <f t="shared" si="913"/>
        <v>0</v>
      </c>
      <c r="AR181" s="90"/>
      <c r="AS181" s="90">
        <f t="shared" si="914"/>
        <v>0</v>
      </c>
      <c r="AT181" s="90"/>
      <c r="AU181" s="90">
        <f t="shared" si="915"/>
        <v>0</v>
      </c>
      <c r="AV181" s="90"/>
      <c r="AW181" s="89">
        <f t="shared" si="916"/>
        <v>0</v>
      </c>
      <c r="AX181" s="90"/>
      <c r="AY181" s="89">
        <f t="shared" si="917"/>
        <v>0</v>
      </c>
      <c r="AZ181" s="90"/>
      <c r="BA181" s="89">
        <f t="shared" si="918"/>
        <v>0</v>
      </c>
      <c r="BB181" s="90"/>
      <c r="BC181" s="89">
        <f t="shared" si="919"/>
        <v>0</v>
      </c>
      <c r="BD181" s="90"/>
      <c r="BE181" s="89">
        <f t="shared" si="920"/>
        <v>0</v>
      </c>
      <c r="BF181" s="90"/>
      <c r="BG181" s="89">
        <f t="shared" si="921"/>
        <v>0</v>
      </c>
      <c r="BH181" s="90"/>
      <c r="BI181" s="89">
        <f t="shared" si="922"/>
        <v>0</v>
      </c>
      <c r="BJ181" s="90"/>
      <c r="BK181" s="89">
        <f t="shared" si="923"/>
        <v>0</v>
      </c>
      <c r="BL181" s="90"/>
      <c r="BM181" s="89">
        <f t="shared" si="924"/>
        <v>0</v>
      </c>
      <c r="BN181" s="90"/>
      <c r="BO181" s="89">
        <f t="shared" si="925"/>
        <v>0</v>
      </c>
      <c r="BP181" s="90"/>
      <c r="BQ181" s="89">
        <f t="shared" si="926"/>
        <v>0</v>
      </c>
      <c r="BR181" s="90"/>
      <c r="BS181" s="89">
        <f t="shared" si="927"/>
        <v>0</v>
      </c>
      <c r="BT181" s="90"/>
      <c r="BU181" s="89">
        <f t="shared" si="928"/>
        <v>0</v>
      </c>
      <c r="BV181" s="90"/>
      <c r="BW181" s="89">
        <f t="shared" si="929"/>
        <v>0</v>
      </c>
      <c r="BX181" s="90"/>
      <c r="BY181" s="89">
        <f t="shared" si="930"/>
        <v>0</v>
      </c>
      <c r="BZ181" s="90"/>
      <c r="CA181" s="97">
        <f t="shared" si="931"/>
        <v>0</v>
      </c>
      <c r="CB181" s="90"/>
      <c r="CC181" s="89">
        <f t="shared" si="932"/>
        <v>0</v>
      </c>
      <c r="CD181" s="90"/>
      <c r="CE181" s="89">
        <f t="shared" si="933"/>
        <v>0</v>
      </c>
      <c r="CF181" s="90"/>
      <c r="CG181" s="89">
        <f t="shared" si="934"/>
        <v>0</v>
      </c>
      <c r="CH181" s="90"/>
      <c r="CI181" s="90">
        <f t="shared" si="935"/>
        <v>0</v>
      </c>
      <c r="CJ181" s="90"/>
      <c r="CK181" s="89">
        <f t="shared" si="936"/>
        <v>0</v>
      </c>
      <c r="CL181" s="90"/>
      <c r="CM181" s="89">
        <f t="shared" si="937"/>
        <v>0</v>
      </c>
      <c r="CN181" s="90"/>
      <c r="CO181" s="89">
        <f t="shared" si="938"/>
        <v>0</v>
      </c>
      <c r="CP181" s="90"/>
      <c r="CQ181" s="89">
        <f t="shared" si="939"/>
        <v>0</v>
      </c>
      <c r="CR181" s="90"/>
      <c r="CS181" s="89">
        <f t="shared" si="940"/>
        <v>0</v>
      </c>
      <c r="CT181" s="90"/>
      <c r="CU181" s="89">
        <f t="shared" si="941"/>
        <v>0</v>
      </c>
      <c r="CV181" s="90"/>
      <c r="CW181" s="89">
        <f t="shared" si="942"/>
        <v>0</v>
      </c>
      <c r="CX181" s="104"/>
      <c r="CY181" s="89">
        <f t="shared" si="943"/>
        <v>0</v>
      </c>
      <c r="CZ181" s="90"/>
      <c r="DA181" s="89">
        <f t="shared" si="944"/>
        <v>0</v>
      </c>
      <c r="DB181" s="90"/>
      <c r="DC181" s="95">
        <f t="shared" si="945"/>
        <v>0</v>
      </c>
      <c r="DD181" s="90"/>
      <c r="DE181" s="89">
        <f t="shared" si="946"/>
        <v>0</v>
      </c>
      <c r="DF181" s="105"/>
      <c r="DG181" s="89">
        <f t="shared" si="947"/>
        <v>0</v>
      </c>
      <c r="DH181" s="90"/>
      <c r="DI181" s="89">
        <f t="shared" si="948"/>
        <v>0</v>
      </c>
      <c r="DJ181" s="90"/>
      <c r="DK181" s="89">
        <f t="shared" si="949"/>
        <v>0</v>
      </c>
      <c r="DL181" s="90"/>
      <c r="DM181" s="97">
        <f t="shared" si="950"/>
        <v>0</v>
      </c>
      <c r="DN181" s="99">
        <f t="shared" si="951"/>
        <v>151</v>
      </c>
      <c r="DO181" s="97">
        <f t="shared" si="951"/>
        <v>16187940.384</v>
      </c>
    </row>
    <row r="182" spans="1:119" ht="60" customHeight="1" x14ac:dyDescent="0.25">
      <c r="A182" s="100"/>
      <c r="B182" s="101">
        <v>152</v>
      </c>
      <c r="C182" s="82" t="s">
        <v>310</v>
      </c>
      <c r="D182" s="83">
        <v>22900</v>
      </c>
      <c r="E182" s="102">
        <v>3.3</v>
      </c>
      <c r="F182" s="102"/>
      <c r="G182" s="85">
        <v>1</v>
      </c>
      <c r="H182" s="86"/>
      <c r="I182" s="86"/>
      <c r="J182" s="83">
        <v>1.4</v>
      </c>
      <c r="K182" s="83">
        <v>1.68</v>
      </c>
      <c r="L182" s="83">
        <v>2.23</v>
      </c>
      <c r="M182" s="87">
        <v>2.57</v>
      </c>
      <c r="N182" s="90"/>
      <c r="O182" s="89">
        <f t="shared" si="952"/>
        <v>0</v>
      </c>
      <c r="P182" s="90">
        <v>0</v>
      </c>
      <c r="Q182" s="90">
        <f t="shared" si="900"/>
        <v>0</v>
      </c>
      <c r="R182" s="90"/>
      <c r="S182" s="89">
        <f t="shared" si="901"/>
        <v>0</v>
      </c>
      <c r="T182" s="90"/>
      <c r="U182" s="89">
        <f t="shared" si="902"/>
        <v>0</v>
      </c>
      <c r="V182" s="90">
        <v>62</v>
      </c>
      <c r="W182" s="89">
        <f t="shared" si="903"/>
        <v>7215423.6000000006</v>
      </c>
      <c r="X182" s="90"/>
      <c r="Y182" s="89">
        <f t="shared" si="904"/>
        <v>0</v>
      </c>
      <c r="Z182" s="90"/>
      <c r="AA182" s="89">
        <f t="shared" si="905"/>
        <v>0</v>
      </c>
      <c r="AB182" s="90"/>
      <c r="AC182" s="89">
        <f t="shared" si="906"/>
        <v>0</v>
      </c>
      <c r="AD182" s="90"/>
      <c r="AE182" s="89">
        <f t="shared" si="907"/>
        <v>0</v>
      </c>
      <c r="AF182" s="90"/>
      <c r="AG182" s="89">
        <f t="shared" si="908"/>
        <v>0</v>
      </c>
      <c r="AH182" s="150"/>
      <c r="AI182" s="89">
        <f t="shared" si="909"/>
        <v>0</v>
      </c>
      <c r="AJ182" s="90"/>
      <c r="AK182" s="89">
        <f t="shared" si="910"/>
        <v>0</v>
      </c>
      <c r="AL182" s="104">
        <v>74</v>
      </c>
      <c r="AM182" s="89">
        <f t="shared" si="911"/>
        <v>10334348.640000001</v>
      </c>
      <c r="AN182" s="90"/>
      <c r="AO182" s="95">
        <f t="shared" si="912"/>
        <v>0</v>
      </c>
      <c r="AP182" s="90"/>
      <c r="AQ182" s="89">
        <f t="shared" si="913"/>
        <v>0</v>
      </c>
      <c r="AR182" s="90"/>
      <c r="AS182" s="90">
        <f t="shared" si="914"/>
        <v>0</v>
      </c>
      <c r="AT182" s="90"/>
      <c r="AU182" s="90">
        <f t="shared" si="915"/>
        <v>0</v>
      </c>
      <c r="AV182" s="90"/>
      <c r="AW182" s="89">
        <f t="shared" si="916"/>
        <v>0</v>
      </c>
      <c r="AX182" s="90"/>
      <c r="AY182" s="89">
        <f t="shared" si="917"/>
        <v>0</v>
      </c>
      <c r="AZ182" s="90"/>
      <c r="BA182" s="89">
        <f t="shared" si="918"/>
        <v>0</v>
      </c>
      <c r="BB182" s="90"/>
      <c r="BC182" s="89">
        <f t="shared" si="919"/>
        <v>0</v>
      </c>
      <c r="BD182" s="90"/>
      <c r="BE182" s="89">
        <f t="shared" si="920"/>
        <v>0</v>
      </c>
      <c r="BF182" s="90"/>
      <c r="BG182" s="89">
        <f t="shared" si="921"/>
        <v>0</v>
      </c>
      <c r="BH182" s="90"/>
      <c r="BI182" s="89">
        <f t="shared" si="922"/>
        <v>0</v>
      </c>
      <c r="BJ182" s="90"/>
      <c r="BK182" s="89">
        <f t="shared" si="923"/>
        <v>0</v>
      </c>
      <c r="BL182" s="90"/>
      <c r="BM182" s="89">
        <f t="shared" si="924"/>
        <v>0</v>
      </c>
      <c r="BN182" s="90"/>
      <c r="BO182" s="89">
        <f t="shared" si="925"/>
        <v>0</v>
      </c>
      <c r="BP182" s="90"/>
      <c r="BQ182" s="89">
        <f t="shared" si="926"/>
        <v>0</v>
      </c>
      <c r="BR182" s="90"/>
      <c r="BS182" s="89">
        <f t="shared" si="927"/>
        <v>0</v>
      </c>
      <c r="BT182" s="90"/>
      <c r="BU182" s="89">
        <f t="shared" si="928"/>
        <v>0</v>
      </c>
      <c r="BV182" s="90"/>
      <c r="BW182" s="89">
        <f t="shared" si="929"/>
        <v>0</v>
      </c>
      <c r="BX182" s="90"/>
      <c r="BY182" s="89">
        <f t="shared" si="930"/>
        <v>0</v>
      </c>
      <c r="BZ182" s="90"/>
      <c r="CA182" s="97">
        <f t="shared" si="931"/>
        <v>0</v>
      </c>
      <c r="CB182" s="90"/>
      <c r="CC182" s="89">
        <f t="shared" si="932"/>
        <v>0</v>
      </c>
      <c r="CD182" s="90"/>
      <c r="CE182" s="89">
        <f t="shared" si="933"/>
        <v>0</v>
      </c>
      <c r="CF182" s="90"/>
      <c r="CG182" s="89">
        <f t="shared" si="934"/>
        <v>0</v>
      </c>
      <c r="CH182" s="90"/>
      <c r="CI182" s="90">
        <f t="shared" si="935"/>
        <v>0</v>
      </c>
      <c r="CJ182" s="90"/>
      <c r="CK182" s="89">
        <f t="shared" si="936"/>
        <v>0</v>
      </c>
      <c r="CL182" s="90"/>
      <c r="CM182" s="89">
        <f t="shared" si="937"/>
        <v>0</v>
      </c>
      <c r="CN182" s="90"/>
      <c r="CO182" s="89">
        <f t="shared" si="938"/>
        <v>0</v>
      </c>
      <c r="CP182" s="90"/>
      <c r="CQ182" s="89">
        <f t="shared" si="939"/>
        <v>0</v>
      </c>
      <c r="CR182" s="90"/>
      <c r="CS182" s="89">
        <f t="shared" si="940"/>
        <v>0</v>
      </c>
      <c r="CT182" s="90"/>
      <c r="CU182" s="89">
        <f t="shared" si="941"/>
        <v>0</v>
      </c>
      <c r="CV182" s="90"/>
      <c r="CW182" s="89">
        <f t="shared" si="942"/>
        <v>0</v>
      </c>
      <c r="CX182" s="104"/>
      <c r="CY182" s="89">
        <f t="shared" si="943"/>
        <v>0</v>
      </c>
      <c r="CZ182" s="90"/>
      <c r="DA182" s="89">
        <f t="shared" si="944"/>
        <v>0</v>
      </c>
      <c r="DB182" s="90"/>
      <c r="DC182" s="95">
        <f t="shared" si="945"/>
        <v>0</v>
      </c>
      <c r="DD182" s="90"/>
      <c r="DE182" s="89">
        <f t="shared" si="946"/>
        <v>0</v>
      </c>
      <c r="DF182" s="105"/>
      <c r="DG182" s="89">
        <f t="shared" si="947"/>
        <v>0</v>
      </c>
      <c r="DH182" s="90"/>
      <c r="DI182" s="89">
        <f t="shared" si="948"/>
        <v>0</v>
      </c>
      <c r="DJ182" s="90"/>
      <c r="DK182" s="89">
        <f t="shared" si="949"/>
        <v>0</v>
      </c>
      <c r="DL182" s="90"/>
      <c r="DM182" s="97">
        <f t="shared" si="950"/>
        <v>0</v>
      </c>
      <c r="DN182" s="99">
        <f t="shared" si="951"/>
        <v>136</v>
      </c>
      <c r="DO182" s="97">
        <f t="shared" si="951"/>
        <v>17549772.240000002</v>
      </c>
    </row>
    <row r="183" spans="1:119" ht="60" customHeight="1" x14ac:dyDescent="0.25">
      <c r="A183" s="100"/>
      <c r="B183" s="101">
        <v>153</v>
      </c>
      <c r="C183" s="82" t="s">
        <v>311</v>
      </c>
      <c r="D183" s="83">
        <v>22900</v>
      </c>
      <c r="E183" s="102">
        <v>4.22</v>
      </c>
      <c r="F183" s="102"/>
      <c r="G183" s="85">
        <v>1</v>
      </c>
      <c r="H183" s="86"/>
      <c r="I183" s="86"/>
      <c r="J183" s="83">
        <v>1.4</v>
      </c>
      <c r="K183" s="83">
        <v>1.68</v>
      </c>
      <c r="L183" s="83">
        <v>2.23</v>
      </c>
      <c r="M183" s="87">
        <v>2.57</v>
      </c>
      <c r="N183" s="90"/>
      <c r="O183" s="89">
        <f t="shared" si="952"/>
        <v>0</v>
      </c>
      <c r="P183" s="90">
        <v>0</v>
      </c>
      <c r="Q183" s="90">
        <f t="shared" si="900"/>
        <v>0</v>
      </c>
      <c r="R183" s="90"/>
      <c r="S183" s="89">
        <f t="shared" si="901"/>
        <v>0</v>
      </c>
      <c r="T183" s="90"/>
      <c r="U183" s="89">
        <f t="shared" si="902"/>
        <v>0</v>
      </c>
      <c r="V183" s="90">
        <v>20</v>
      </c>
      <c r="W183" s="89">
        <f t="shared" si="903"/>
        <v>2976450.4000000004</v>
      </c>
      <c r="X183" s="90"/>
      <c r="Y183" s="89">
        <f t="shared" si="904"/>
        <v>0</v>
      </c>
      <c r="Z183" s="90"/>
      <c r="AA183" s="89">
        <f t="shared" si="905"/>
        <v>0</v>
      </c>
      <c r="AB183" s="90"/>
      <c r="AC183" s="89">
        <f t="shared" si="906"/>
        <v>0</v>
      </c>
      <c r="AD183" s="90"/>
      <c r="AE183" s="89">
        <f t="shared" si="907"/>
        <v>0</v>
      </c>
      <c r="AF183" s="90"/>
      <c r="AG183" s="89">
        <f t="shared" si="908"/>
        <v>0</v>
      </c>
      <c r="AH183" s="150"/>
      <c r="AI183" s="89">
        <f t="shared" si="909"/>
        <v>0</v>
      </c>
      <c r="AJ183" s="90"/>
      <c r="AK183" s="89">
        <f t="shared" si="910"/>
        <v>0</v>
      </c>
      <c r="AL183" s="104">
        <v>14</v>
      </c>
      <c r="AM183" s="89">
        <f t="shared" si="911"/>
        <v>2500218.3360000001</v>
      </c>
      <c r="AN183" s="90"/>
      <c r="AO183" s="95">
        <f t="shared" si="912"/>
        <v>0</v>
      </c>
      <c r="AP183" s="90"/>
      <c r="AQ183" s="89">
        <f t="shared" si="913"/>
        <v>0</v>
      </c>
      <c r="AR183" s="90"/>
      <c r="AS183" s="90">
        <f t="shared" si="914"/>
        <v>0</v>
      </c>
      <c r="AT183" s="90"/>
      <c r="AU183" s="90">
        <f t="shared" si="915"/>
        <v>0</v>
      </c>
      <c r="AV183" s="90"/>
      <c r="AW183" s="89">
        <f t="shared" si="916"/>
        <v>0</v>
      </c>
      <c r="AX183" s="90"/>
      <c r="AY183" s="89">
        <f t="shared" si="917"/>
        <v>0</v>
      </c>
      <c r="AZ183" s="90"/>
      <c r="BA183" s="89">
        <f t="shared" si="918"/>
        <v>0</v>
      </c>
      <c r="BB183" s="90"/>
      <c r="BC183" s="89">
        <f t="shared" si="919"/>
        <v>0</v>
      </c>
      <c r="BD183" s="90"/>
      <c r="BE183" s="89">
        <f t="shared" si="920"/>
        <v>0</v>
      </c>
      <c r="BF183" s="90"/>
      <c r="BG183" s="89">
        <f t="shared" si="921"/>
        <v>0</v>
      </c>
      <c r="BH183" s="90"/>
      <c r="BI183" s="89">
        <f t="shared" si="922"/>
        <v>0</v>
      </c>
      <c r="BJ183" s="90"/>
      <c r="BK183" s="89">
        <f t="shared" si="923"/>
        <v>0</v>
      </c>
      <c r="BL183" s="90"/>
      <c r="BM183" s="89">
        <f t="shared" si="924"/>
        <v>0</v>
      </c>
      <c r="BN183" s="90"/>
      <c r="BO183" s="89">
        <f t="shared" si="925"/>
        <v>0</v>
      </c>
      <c r="BP183" s="90"/>
      <c r="BQ183" s="89">
        <f t="shared" si="926"/>
        <v>0</v>
      </c>
      <c r="BR183" s="90"/>
      <c r="BS183" s="89">
        <f t="shared" si="927"/>
        <v>0</v>
      </c>
      <c r="BT183" s="90"/>
      <c r="BU183" s="89">
        <f t="shared" si="928"/>
        <v>0</v>
      </c>
      <c r="BV183" s="90"/>
      <c r="BW183" s="89">
        <f t="shared" si="929"/>
        <v>0</v>
      </c>
      <c r="BX183" s="90"/>
      <c r="BY183" s="89">
        <f t="shared" si="930"/>
        <v>0</v>
      </c>
      <c r="BZ183" s="90"/>
      <c r="CA183" s="97">
        <f t="shared" si="931"/>
        <v>0</v>
      </c>
      <c r="CB183" s="90"/>
      <c r="CC183" s="89">
        <f t="shared" si="932"/>
        <v>0</v>
      </c>
      <c r="CD183" s="90"/>
      <c r="CE183" s="89">
        <f t="shared" si="933"/>
        <v>0</v>
      </c>
      <c r="CF183" s="90"/>
      <c r="CG183" s="89">
        <f t="shared" si="934"/>
        <v>0</v>
      </c>
      <c r="CH183" s="90"/>
      <c r="CI183" s="90">
        <f t="shared" si="935"/>
        <v>0</v>
      </c>
      <c r="CJ183" s="90"/>
      <c r="CK183" s="89">
        <f t="shared" si="936"/>
        <v>0</v>
      </c>
      <c r="CL183" s="90"/>
      <c r="CM183" s="89">
        <f t="shared" si="937"/>
        <v>0</v>
      </c>
      <c r="CN183" s="90"/>
      <c r="CO183" s="89">
        <f t="shared" si="938"/>
        <v>0</v>
      </c>
      <c r="CP183" s="90"/>
      <c r="CQ183" s="89">
        <f t="shared" si="939"/>
        <v>0</v>
      </c>
      <c r="CR183" s="90"/>
      <c r="CS183" s="89">
        <f t="shared" si="940"/>
        <v>0</v>
      </c>
      <c r="CT183" s="90"/>
      <c r="CU183" s="89">
        <f t="shared" si="941"/>
        <v>0</v>
      </c>
      <c r="CV183" s="90"/>
      <c r="CW183" s="89">
        <f t="shared" si="942"/>
        <v>0</v>
      </c>
      <c r="CX183" s="104"/>
      <c r="CY183" s="89">
        <f t="shared" si="943"/>
        <v>0</v>
      </c>
      <c r="CZ183" s="90"/>
      <c r="DA183" s="89">
        <f t="shared" si="944"/>
        <v>0</v>
      </c>
      <c r="DB183" s="90"/>
      <c r="DC183" s="95">
        <f t="shared" si="945"/>
        <v>0</v>
      </c>
      <c r="DD183" s="90"/>
      <c r="DE183" s="89">
        <f t="shared" si="946"/>
        <v>0</v>
      </c>
      <c r="DF183" s="105"/>
      <c r="DG183" s="89">
        <f t="shared" si="947"/>
        <v>0</v>
      </c>
      <c r="DH183" s="90"/>
      <c r="DI183" s="89">
        <f t="shared" si="948"/>
        <v>0</v>
      </c>
      <c r="DJ183" s="90"/>
      <c r="DK183" s="89">
        <f t="shared" si="949"/>
        <v>0</v>
      </c>
      <c r="DL183" s="90"/>
      <c r="DM183" s="97">
        <f t="shared" si="950"/>
        <v>0</v>
      </c>
      <c r="DN183" s="99">
        <f t="shared" si="951"/>
        <v>34</v>
      </c>
      <c r="DO183" s="97">
        <f t="shared" si="951"/>
        <v>5476668.7360000005</v>
      </c>
    </row>
    <row r="184" spans="1:119" ht="60" customHeight="1" x14ac:dyDescent="0.25">
      <c r="A184" s="100"/>
      <c r="B184" s="101">
        <v>154</v>
      </c>
      <c r="C184" s="82" t="s">
        <v>312</v>
      </c>
      <c r="D184" s="83">
        <v>22900</v>
      </c>
      <c r="E184" s="102">
        <v>5.3</v>
      </c>
      <c r="F184" s="102"/>
      <c r="G184" s="85">
        <v>1</v>
      </c>
      <c r="H184" s="86"/>
      <c r="I184" s="86"/>
      <c r="J184" s="83">
        <v>1.4</v>
      </c>
      <c r="K184" s="83">
        <v>1.68</v>
      </c>
      <c r="L184" s="83">
        <v>2.23</v>
      </c>
      <c r="M184" s="87">
        <v>2.57</v>
      </c>
      <c r="N184" s="90"/>
      <c r="O184" s="89">
        <f t="shared" si="952"/>
        <v>0</v>
      </c>
      <c r="P184" s="90">
        <v>0</v>
      </c>
      <c r="Q184" s="90">
        <f t="shared" si="900"/>
        <v>0</v>
      </c>
      <c r="R184" s="90"/>
      <c r="S184" s="89">
        <f t="shared" si="901"/>
        <v>0</v>
      </c>
      <c r="T184" s="90"/>
      <c r="U184" s="89">
        <f t="shared" si="902"/>
        <v>0</v>
      </c>
      <c r="V184" s="90">
        <v>10</v>
      </c>
      <c r="W184" s="89">
        <f t="shared" si="903"/>
        <v>1869098.0000000002</v>
      </c>
      <c r="X184" s="90"/>
      <c r="Y184" s="89">
        <f t="shared" si="904"/>
        <v>0</v>
      </c>
      <c r="Z184" s="90"/>
      <c r="AA184" s="89">
        <f t="shared" si="905"/>
        <v>0</v>
      </c>
      <c r="AB184" s="90"/>
      <c r="AC184" s="89">
        <f t="shared" si="906"/>
        <v>0</v>
      </c>
      <c r="AD184" s="90"/>
      <c r="AE184" s="89">
        <f t="shared" si="907"/>
        <v>0</v>
      </c>
      <c r="AF184" s="90"/>
      <c r="AG184" s="89">
        <f t="shared" si="908"/>
        <v>0</v>
      </c>
      <c r="AH184" s="150"/>
      <c r="AI184" s="89">
        <f t="shared" si="909"/>
        <v>0</v>
      </c>
      <c r="AJ184" s="90"/>
      <c r="AK184" s="89">
        <f t="shared" si="910"/>
        <v>0</v>
      </c>
      <c r="AL184" s="104">
        <v>23</v>
      </c>
      <c r="AM184" s="89">
        <f t="shared" si="911"/>
        <v>5158710.4800000004</v>
      </c>
      <c r="AN184" s="90"/>
      <c r="AO184" s="95">
        <f t="shared" si="912"/>
        <v>0</v>
      </c>
      <c r="AP184" s="90"/>
      <c r="AQ184" s="89">
        <f t="shared" si="913"/>
        <v>0</v>
      </c>
      <c r="AR184" s="90"/>
      <c r="AS184" s="90">
        <f t="shared" si="914"/>
        <v>0</v>
      </c>
      <c r="AT184" s="90"/>
      <c r="AU184" s="90">
        <f t="shared" si="915"/>
        <v>0</v>
      </c>
      <c r="AV184" s="90"/>
      <c r="AW184" s="89">
        <f t="shared" si="916"/>
        <v>0</v>
      </c>
      <c r="AX184" s="90"/>
      <c r="AY184" s="89">
        <f t="shared" si="917"/>
        <v>0</v>
      </c>
      <c r="AZ184" s="90"/>
      <c r="BA184" s="89">
        <f t="shared" si="918"/>
        <v>0</v>
      </c>
      <c r="BB184" s="90"/>
      <c r="BC184" s="89">
        <f t="shared" si="919"/>
        <v>0</v>
      </c>
      <c r="BD184" s="90"/>
      <c r="BE184" s="89">
        <f t="shared" si="920"/>
        <v>0</v>
      </c>
      <c r="BF184" s="90"/>
      <c r="BG184" s="89">
        <f t="shared" si="921"/>
        <v>0</v>
      </c>
      <c r="BH184" s="90"/>
      <c r="BI184" s="89">
        <f t="shared" si="922"/>
        <v>0</v>
      </c>
      <c r="BJ184" s="90"/>
      <c r="BK184" s="89">
        <f t="shared" si="923"/>
        <v>0</v>
      </c>
      <c r="BL184" s="90"/>
      <c r="BM184" s="89">
        <f t="shared" si="924"/>
        <v>0</v>
      </c>
      <c r="BN184" s="90"/>
      <c r="BO184" s="89">
        <f t="shared" si="925"/>
        <v>0</v>
      </c>
      <c r="BP184" s="90"/>
      <c r="BQ184" s="89">
        <f t="shared" si="926"/>
        <v>0</v>
      </c>
      <c r="BR184" s="90"/>
      <c r="BS184" s="89">
        <f t="shared" si="927"/>
        <v>0</v>
      </c>
      <c r="BT184" s="90"/>
      <c r="BU184" s="89">
        <f t="shared" si="928"/>
        <v>0</v>
      </c>
      <c r="BV184" s="90"/>
      <c r="BW184" s="89">
        <f t="shared" si="929"/>
        <v>0</v>
      </c>
      <c r="BX184" s="90"/>
      <c r="BY184" s="89">
        <f t="shared" si="930"/>
        <v>0</v>
      </c>
      <c r="BZ184" s="90"/>
      <c r="CA184" s="97">
        <f t="shared" si="931"/>
        <v>0</v>
      </c>
      <c r="CB184" s="90"/>
      <c r="CC184" s="89">
        <f t="shared" si="932"/>
        <v>0</v>
      </c>
      <c r="CD184" s="90"/>
      <c r="CE184" s="89">
        <f t="shared" si="933"/>
        <v>0</v>
      </c>
      <c r="CF184" s="90"/>
      <c r="CG184" s="89">
        <f t="shared" si="934"/>
        <v>0</v>
      </c>
      <c r="CH184" s="90"/>
      <c r="CI184" s="90">
        <f t="shared" si="935"/>
        <v>0</v>
      </c>
      <c r="CJ184" s="90"/>
      <c r="CK184" s="89">
        <f t="shared" si="936"/>
        <v>0</v>
      </c>
      <c r="CL184" s="90"/>
      <c r="CM184" s="89">
        <f t="shared" si="937"/>
        <v>0</v>
      </c>
      <c r="CN184" s="90"/>
      <c r="CO184" s="89">
        <f t="shared" si="938"/>
        <v>0</v>
      </c>
      <c r="CP184" s="90"/>
      <c r="CQ184" s="89">
        <f t="shared" si="939"/>
        <v>0</v>
      </c>
      <c r="CR184" s="90"/>
      <c r="CS184" s="89">
        <f t="shared" si="940"/>
        <v>0</v>
      </c>
      <c r="CT184" s="90"/>
      <c r="CU184" s="89">
        <f t="shared" si="941"/>
        <v>0</v>
      </c>
      <c r="CV184" s="90"/>
      <c r="CW184" s="89">
        <f t="shared" si="942"/>
        <v>0</v>
      </c>
      <c r="CX184" s="104"/>
      <c r="CY184" s="89">
        <f t="shared" si="943"/>
        <v>0</v>
      </c>
      <c r="CZ184" s="90"/>
      <c r="DA184" s="89">
        <f t="shared" si="944"/>
        <v>0</v>
      </c>
      <c r="DB184" s="90"/>
      <c r="DC184" s="95">
        <f t="shared" si="945"/>
        <v>0</v>
      </c>
      <c r="DD184" s="90"/>
      <c r="DE184" s="89">
        <f t="shared" si="946"/>
        <v>0</v>
      </c>
      <c r="DF184" s="105"/>
      <c r="DG184" s="89">
        <f t="shared" si="947"/>
        <v>0</v>
      </c>
      <c r="DH184" s="90"/>
      <c r="DI184" s="89">
        <f t="shared" si="948"/>
        <v>0</v>
      </c>
      <c r="DJ184" s="90"/>
      <c r="DK184" s="89">
        <f t="shared" si="949"/>
        <v>0</v>
      </c>
      <c r="DL184" s="90"/>
      <c r="DM184" s="97">
        <f t="shared" si="950"/>
        <v>0</v>
      </c>
      <c r="DN184" s="99">
        <f t="shared" si="951"/>
        <v>33</v>
      </c>
      <c r="DO184" s="97">
        <f t="shared" si="951"/>
        <v>7027808.4800000004</v>
      </c>
    </row>
    <row r="185" spans="1:119" ht="60" customHeight="1" x14ac:dyDescent="0.25">
      <c r="A185" s="100"/>
      <c r="B185" s="101">
        <v>155</v>
      </c>
      <c r="C185" s="82" t="s">
        <v>313</v>
      </c>
      <c r="D185" s="83">
        <v>22900</v>
      </c>
      <c r="E185" s="102">
        <v>11.02</v>
      </c>
      <c r="F185" s="102"/>
      <c r="G185" s="85">
        <v>1</v>
      </c>
      <c r="H185" s="86"/>
      <c r="I185" s="86"/>
      <c r="J185" s="83">
        <v>1.4</v>
      </c>
      <c r="K185" s="83">
        <v>1.68</v>
      </c>
      <c r="L185" s="83">
        <v>2.23</v>
      </c>
      <c r="M185" s="87">
        <v>2.57</v>
      </c>
      <c r="N185" s="90"/>
      <c r="O185" s="89">
        <f t="shared" si="952"/>
        <v>0</v>
      </c>
      <c r="P185" s="90">
        <v>0</v>
      </c>
      <c r="Q185" s="90">
        <f t="shared" si="900"/>
        <v>0</v>
      </c>
      <c r="R185" s="90"/>
      <c r="S185" s="89">
        <f t="shared" si="901"/>
        <v>0</v>
      </c>
      <c r="T185" s="90"/>
      <c r="U185" s="89">
        <f t="shared" si="902"/>
        <v>0</v>
      </c>
      <c r="V185" s="90">
        <v>25</v>
      </c>
      <c r="W185" s="89">
        <f t="shared" si="903"/>
        <v>9715783</v>
      </c>
      <c r="X185" s="90"/>
      <c r="Y185" s="89">
        <f t="shared" si="904"/>
        <v>0</v>
      </c>
      <c r="Z185" s="90"/>
      <c r="AA185" s="89">
        <f t="shared" si="905"/>
        <v>0</v>
      </c>
      <c r="AB185" s="90"/>
      <c r="AC185" s="89">
        <f t="shared" si="906"/>
        <v>0</v>
      </c>
      <c r="AD185" s="90"/>
      <c r="AE185" s="89">
        <f t="shared" si="907"/>
        <v>0</v>
      </c>
      <c r="AF185" s="90"/>
      <c r="AG185" s="89">
        <f t="shared" si="908"/>
        <v>0</v>
      </c>
      <c r="AH185" s="150"/>
      <c r="AI185" s="89">
        <f t="shared" si="909"/>
        <v>0</v>
      </c>
      <c r="AJ185" s="90"/>
      <c r="AK185" s="89">
        <f t="shared" si="910"/>
        <v>0</v>
      </c>
      <c r="AL185" s="104">
        <v>24</v>
      </c>
      <c r="AM185" s="89">
        <f t="shared" si="911"/>
        <v>11192582.016000001</v>
      </c>
      <c r="AN185" s="90"/>
      <c r="AO185" s="95">
        <f t="shared" si="912"/>
        <v>0</v>
      </c>
      <c r="AP185" s="90"/>
      <c r="AQ185" s="89">
        <f t="shared" si="913"/>
        <v>0</v>
      </c>
      <c r="AR185" s="90"/>
      <c r="AS185" s="90">
        <f t="shared" si="914"/>
        <v>0</v>
      </c>
      <c r="AT185" s="90"/>
      <c r="AU185" s="90">
        <f t="shared" si="915"/>
        <v>0</v>
      </c>
      <c r="AV185" s="90"/>
      <c r="AW185" s="89">
        <f t="shared" si="916"/>
        <v>0</v>
      </c>
      <c r="AX185" s="90"/>
      <c r="AY185" s="89">
        <f t="shared" si="917"/>
        <v>0</v>
      </c>
      <c r="AZ185" s="90"/>
      <c r="BA185" s="89">
        <f t="shared" si="918"/>
        <v>0</v>
      </c>
      <c r="BB185" s="90"/>
      <c r="BC185" s="89">
        <f t="shared" si="919"/>
        <v>0</v>
      </c>
      <c r="BD185" s="90"/>
      <c r="BE185" s="89">
        <f t="shared" si="920"/>
        <v>0</v>
      </c>
      <c r="BF185" s="90"/>
      <c r="BG185" s="89">
        <f t="shared" si="921"/>
        <v>0</v>
      </c>
      <c r="BH185" s="90"/>
      <c r="BI185" s="89">
        <f t="shared" si="922"/>
        <v>0</v>
      </c>
      <c r="BJ185" s="90"/>
      <c r="BK185" s="89">
        <f t="shared" si="923"/>
        <v>0</v>
      </c>
      <c r="BL185" s="90"/>
      <c r="BM185" s="89">
        <f t="shared" si="924"/>
        <v>0</v>
      </c>
      <c r="BN185" s="90"/>
      <c r="BO185" s="89">
        <f t="shared" si="925"/>
        <v>0</v>
      </c>
      <c r="BP185" s="90"/>
      <c r="BQ185" s="89">
        <f t="shared" si="926"/>
        <v>0</v>
      </c>
      <c r="BR185" s="90"/>
      <c r="BS185" s="89">
        <f t="shared" si="927"/>
        <v>0</v>
      </c>
      <c r="BT185" s="90"/>
      <c r="BU185" s="89">
        <f t="shared" si="928"/>
        <v>0</v>
      </c>
      <c r="BV185" s="90"/>
      <c r="BW185" s="89">
        <f t="shared" si="929"/>
        <v>0</v>
      </c>
      <c r="BX185" s="90"/>
      <c r="BY185" s="89">
        <f t="shared" si="930"/>
        <v>0</v>
      </c>
      <c r="BZ185" s="90"/>
      <c r="CA185" s="97">
        <f t="shared" si="931"/>
        <v>0</v>
      </c>
      <c r="CB185" s="90"/>
      <c r="CC185" s="89">
        <f t="shared" si="932"/>
        <v>0</v>
      </c>
      <c r="CD185" s="90"/>
      <c r="CE185" s="89">
        <f t="shared" si="933"/>
        <v>0</v>
      </c>
      <c r="CF185" s="90"/>
      <c r="CG185" s="89">
        <f t="shared" si="934"/>
        <v>0</v>
      </c>
      <c r="CH185" s="90"/>
      <c r="CI185" s="90">
        <f t="shared" si="935"/>
        <v>0</v>
      </c>
      <c r="CJ185" s="90"/>
      <c r="CK185" s="89">
        <f t="shared" si="936"/>
        <v>0</v>
      </c>
      <c r="CL185" s="90"/>
      <c r="CM185" s="89">
        <f t="shared" si="937"/>
        <v>0</v>
      </c>
      <c r="CN185" s="90"/>
      <c r="CO185" s="89">
        <f t="shared" si="938"/>
        <v>0</v>
      </c>
      <c r="CP185" s="90"/>
      <c r="CQ185" s="89">
        <f t="shared" si="939"/>
        <v>0</v>
      </c>
      <c r="CR185" s="90"/>
      <c r="CS185" s="89">
        <f t="shared" si="940"/>
        <v>0</v>
      </c>
      <c r="CT185" s="90"/>
      <c r="CU185" s="89">
        <f t="shared" si="941"/>
        <v>0</v>
      </c>
      <c r="CV185" s="90"/>
      <c r="CW185" s="89">
        <f t="shared" si="942"/>
        <v>0</v>
      </c>
      <c r="CX185" s="104"/>
      <c r="CY185" s="89">
        <f t="shared" si="943"/>
        <v>0</v>
      </c>
      <c r="CZ185" s="90"/>
      <c r="DA185" s="89">
        <f t="shared" si="944"/>
        <v>0</v>
      </c>
      <c r="DB185" s="90"/>
      <c r="DC185" s="95">
        <f t="shared" si="945"/>
        <v>0</v>
      </c>
      <c r="DD185" s="90"/>
      <c r="DE185" s="89">
        <f t="shared" si="946"/>
        <v>0</v>
      </c>
      <c r="DF185" s="105"/>
      <c r="DG185" s="89">
        <f t="shared" si="947"/>
        <v>0</v>
      </c>
      <c r="DH185" s="90"/>
      <c r="DI185" s="89">
        <f t="shared" si="948"/>
        <v>0</v>
      </c>
      <c r="DJ185" s="90"/>
      <c r="DK185" s="89">
        <f t="shared" si="949"/>
        <v>0</v>
      </c>
      <c r="DL185" s="90"/>
      <c r="DM185" s="97">
        <f t="shared" si="950"/>
        <v>0</v>
      </c>
      <c r="DN185" s="99">
        <f t="shared" si="951"/>
        <v>49</v>
      </c>
      <c r="DO185" s="97">
        <f t="shared" si="951"/>
        <v>20908365.016000003</v>
      </c>
    </row>
    <row r="186" spans="1:119" ht="60" customHeight="1" x14ac:dyDescent="0.25">
      <c r="A186" s="100"/>
      <c r="B186" s="101">
        <v>156</v>
      </c>
      <c r="C186" s="82" t="s">
        <v>314</v>
      </c>
      <c r="D186" s="83">
        <v>22900</v>
      </c>
      <c r="E186" s="102">
        <v>2.0499999999999998</v>
      </c>
      <c r="F186" s="102"/>
      <c r="G186" s="85">
        <v>1</v>
      </c>
      <c r="H186" s="86"/>
      <c r="I186" s="86"/>
      <c r="J186" s="83">
        <v>1.4</v>
      </c>
      <c r="K186" s="83">
        <v>1.68</v>
      </c>
      <c r="L186" s="83">
        <v>2.23</v>
      </c>
      <c r="M186" s="87">
        <v>2.57</v>
      </c>
      <c r="N186" s="90"/>
      <c r="O186" s="89">
        <f t="shared" si="952"/>
        <v>0</v>
      </c>
      <c r="P186" s="90">
        <v>0</v>
      </c>
      <c r="Q186" s="90">
        <f t="shared" si="900"/>
        <v>0</v>
      </c>
      <c r="R186" s="90"/>
      <c r="S186" s="89">
        <f t="shared" si="901"/>
        <v>0</v>
      </c>
      <c r="T186" s="90"/>
      <c r="U186" s="89">
        <f t="shared" si="902"/>
        <v>0</v>
      </c>
      <c r="V186" s="90"/>
      <c r="W186" s="89">
        <f t="shared" si="903"/>
        <v>0</v>
      </c>
      <c r="X186" s="90"/>
      <c r="Y186" s="89">
        <f t="shared" si="904"/>
        <v>0</v>
      </c>
      <c r="Z186" s="90"/>
      <c r="AA186" s="89">
        <f t="shared" si="905"/>
        <v>0</v>
      </c>
      <c r="AB186" s="90"/>
      <c r="AC186" s="89">
        <f t="shared" si="906"/>
        <v>0</v>
      </c>
      <c r="AD186" s="90"/>
      <c r="AE186" s="89">
        <f t="shared" si="907"/>
        <v>0</v>
      </c>
      <c r="AF186" s="90"/>
      <c r="AG186" s="89">
        <f t="shared" si="908"/>
        <v>0</v>
      </c>
      <c r="AH186" s="150"/>
      <c r="AI186" s="89">
        <f t="shared" si="909"/>
        <v>0</v>
      </c>
      <c r="AJ186" s="90"/>
      <c r="AK186" s="89">
        <f t="shared" si="910"/>
        <v>0</v>
      </c>
      <c r="AL186" s="104"/>
      <c r="AM186" s="89">
        <f t="shared" si="911"/>
        <v>0</v>
      </c>
      <c r="AN186" s="90"/>
      <c r="AO186" s="95">
        <f t="shared" si="912"/>
        <v>0</v>
      </c>
      <c r="AP186" s="90"/>
      <c r="AQ186" s="89">
        <f t="shared" si="913"/>
        <v>0</v>
      </c>
      <c r="AR186" s="90"/>
      <c r="AS186" s="90">
        <f t="shared" si="914"/>
        <v>0</v>
      </c>
      <c r="AT186" s="90"/>
      <c r="AU186" s="90">
        <f t="shared" si="915"/>
        <v>0</v>
      </c>
      <c r="AV186" s="90"/>
      <c r="AW186" s="89">
        <f t="shared" si="916"/>
        <v>0</v>
      </c>
      <c r="AX186" s="90"/>
      <c r="AY186" s="89">
        <f t="shared" si="917"/>
        <v>0</v>
      </c>
      <c r="AZ186" s="90"/>
      <c r="BA186" s="89">
        <f t="shared" si="918"/>
        <v>0</v>
      </c>
      <c r="BB186" s="90"/>
      <c r="BC186" s="89">
        <f t="shared" si="919"/>
        <v>0</v>
      </c>
      <c r="BD186" s="90"/>
      <c r="BE186" s="89">
        <f t="shared" si="920"/>
        <v>0</v>
      </c>
      <c r="BF186" s="90"/>
      <c r="BG186" s="89">
        <f t="shared" si="921"/>
        <v>0</v>
      </c>
      <c r="BH186" s="90"/>
      <c r="BI186" s="89">
        <f t="shared" si="922"/>
        <v>0</v>
      </c>
      <c r="BJ186" s="90"/>
      <c r="BK186" s="89">
        <f t="shared" si="923"/>
        <v>0</v>
      </c>
      <c r="BL186" s="90"/>
      <c r="BM186" s="89">
        <f t="shared" si="924"/>
        <v>0</v>
      </c>
      <c r="BN186" s="90"/>
      <c r="BO186" s="89">
        <f t="shared" si="925"/>
        <v>0</v>
      </c>
      <c r="BP186" s="90"/>
      <c r="BQ186" s="89">
        <f t="shared" si="926"/>
        <v>0</v>
      </c>
      <c r="BR186" s="90"/>
      <c r="BS186" s="89">
        <f t="shared" si="927"/>
        <v>0</v>
      </c>
      <c r="BT186" s="90"/>
      <c r="BU186" s="89">
        <f t="shared" si="928"/>
        <v>0</v>
      </c>
      <c r="BV186" s="90"/>
      <c r="BW186" s="89">
        <f t="shared" si="929"/>
        <v>0</v>
      </c>
      <c r="BX186" s="90"/>
      <c r="BY186" s="89">
        <f t="shared" si="930"/>
        <v>0</v>
      </c>
      <c r="BZ186" s="90"/>
      <c r="CA186" s="97">
        <f t="shared" si="931"/>
        <v>0</v>
      </c>
      <c r="CB186" s="90"/>
      <c r="CC186" s="89">
        <f t="shared" si="932"/>
        <v>0</v>
      </c>
      <c r="CD186" s="90"/>
      <c r="CE186" s="89">
        <f t="shared" si="933"/>
        <v>0</v>
      </c>
      <c r="CF186" s="90"/>
      <c r="CG186" s="89">
        <f t="shared" si="934"/>
        <v>0</v>
      </c>
      <c r="CH186" s="90"/>
      <c r="CI186" s="90">
        <f t="shared" si="935"/>
        <v>0</v>
      </c>
      <c r="CJ186" s="90"/>
      <c r="CK186" s="89">
        <f t="shared" si="936"/>
        <v>0</v>
      </c>
      <c r="CL186" s="90"/>
      <c r="CM186" s="89">
        <f t="shared" si="937"/>
        <v>0</v>
      </c>
      <c r="CN186" s="90"/>
      <c r="CO186" s="89">
        <f t="shared" si="938"/>
        <v>0</v>
      </c>
      <c r="CP186" s="90"/>
      <c r="CQ186" s="89">
        <f t="shared" si="939"/>
        <v>0</v>
      </c>
      <c r="CR186" s="90"/>
      <c r="CS186" s="89">
        <f t="shared" si="940"/>
        <v>0</v>
      </c>
      <c r="CT186" s="90"/>
      <c r="CU186" s="89">
        <f t="shared" si="941"/>
        <v>0</v>
      </c>
      <c r="CV186" s="90"/>
      <c r="CW186" s="89">
        <f t="shared" si="942"/>
        <v>0</v>
      </c>
      <c r="CX186" s="104"/>
      <c r="CY186" s="89">
        <f t="shared" si="943"/>
        <v>0</v>
      </c>
      <c r="CZ186" s="90"/>
      <c r="DA186" s="89">
        <f t="shared" si="944"/>
        <v>0</v>
      </c>
      <c r="DB186" s="90"/>
      <c r="DC186" s="95">
        <f t="shared" si="945"/>
        <v>0</v>
      </c>
      <c r="DD186" s="90"/>
      <c r="DE186" s="89">
        <f t="shared" si="946"/>
        <v>0</v>
      </c>
      <c r="DF186" s="105"/>
      <c r="DG186" s="89">
        <f t="shared" si="947"/>
        <v>0</v>
      </c>
      <c r="DH186" s="90"/>
      <c r="DI186" s="89">
        <f t="shared" si="948"/>
        <v>0</v>
      </c>
      <c r="DJ186" s="90"/>
      <c r="DK186" s="89">
        <f t="shared" si="949"/>
        <v>0</v>
      </c>
      <c r="DL186" s="90"/>
      <c r="DM186" s="97">
        <f t="shared" si="950"/>
        <v>0</v>
      </c>
      <c r="DN186" s="99">
        <f t="shared" si="951"/>
        <v>0</v>
      </c>
      <c r="DO186" s="97">
        <f t="shared" si="951"/>
        <v>0</v>
      </c>
    </row>
    <row r="187" spans="1:119" ht="60" customHeight="1" x14ac:dyDescent="0.25">
      <c r="A187" s="100"/>
      <c r="B187" s="101">
        <v>157</v>
      </c>
      <c r="C187" s="82" t="s">
        <v>315</v>
      </c>
      <c r="D187" s="83">
        <v>22900</v>
      </c>
      <c r="E187" s="102">
        <v>7.92</v>
      </c>
      <c r="F187" s="102"/>
      <c r="G187" s="85">
        <v>1</v>
      </c>
      <c r="H187" s="86"/>
      <c r="I187" s="86"/>
      <c r="J187" s="83">
        <v>1.4</v>
      </c>
      <c r="K187" s="83">
        <v>1.68</v>
      </c>
      <c r="L187" s="83">
        <v>2.23</v>
      </c>
      <c r="M187" s="87">
        <v>2.57</v>
      </c>
      <c r="N187" s="90">
        <v>100</v>
      </c>
      <c r="O187" s="89">
        <f>(N187*$D187*$E187*$G187*$J187*$O$10)</f>
        <v>27930672.000000004</v>
      </c>
      <c r="P187" s="90">
        <v>0</v>
      </c>
      <c r="Q187" s="90">
        <f t="shared" si="900"/>
        <v>0</v>
      </c>
      <c r="R187" s="90">
        <v>5</v>
      </c>
      <c r="S187" s="89">
        <f t="shared" si="901"/>
        <v>1396533.6</v>
      </c>
      <c r="T187" s="90"/>
      <c r="U187" s="89">
        <f t="shared" si="902"/>
        <v>0</v>
      </c>
      <c r="V187" s="90">
        <v>25</v>
      </c>
      <c r="W187" s="89">
        <f t="shared" si="903"/>
        <v>6982668.0000000009</v>
      </c>
      <c r="X187" s="90"/>
      <c r="Y187" s="89">
        <f t="shared" si="904"/>
        <v>0</v>
      </c>
      <c r="Z187" s="90"/>
      <c r="AA187" s="89">
        <f t="shared" si="905"/>
        <v>0</v>
      </c>
      <c r="AB187" s="90"/>
      <c r="AC187" s="89">
        <f t="shared" si="906"/>
        <v>0</v>
      </c>
      <c r="AD187" s="90"/>
      <c r="AE187" s="89">
        <f t="shared" si="907"/>
        <v>0</v>
      </c>
      <c r="AF187" s="90"/>
      <c r="AG187" s="89">
        <f t="shared" si="908"/>
        <v>0</v>
      </c>
      <c r="AH187" s="150"/>
      <c r="AI187" s="89">
        <f t="shared" si="909"/>
        <v>0</v>
      </c>
      <c r="AJ187" s="90"/>
      <c r="AK187" s="89">
        <f t="shared" si="910"/>
        <v>0</v>
      </c>
      <c r="AL187" s="104">
        <v>54</v>
      </c>
      <c r="AM187" s="89">
        <f t="shared" si="911"/>
        <v>18099075.456</v>
      </c>
      <c r="AN187" s="90"/>
      <c r="AO187" s="95">
        <f t="shared" si="912"/>
        <v>0</v>
      </c>
      <c r="AP187" s="90"/>
      <c r="AQ187" s="89">
        <f t="shared" si="913"/>
        <v>0</v>
      </c>
      <c r="AR187" s="90"/>
      <c r="AS187" s="90">
        <f t="shared" si="914"/>
        <v>0</v>
      </c>
      <c r="AT187" s="90"/>
      <c r="AU187" s="90">
        <f t="shared" si="915"/>
        <v>0</v>
      </c>
      <c r="AV187" s="90"/>
      <c r="AW187" s="89">
        <f t="shared" si="916"/>
        <v>0</v>
      </c>
      <c r="AX187" s="90"/>
      <c r="AY187" s="89">
        <f t="shared" si="917"/>
        <v>0</v>
      </c>
      <c r="AZ187" s="90"/>
      <c r="BA187" s="89">
        <f t="shared" si="918"/>
        <v>0</v>
      </c>
      <c r="BB187" s="90"/>
      <c r="BC187" s="89">
        <f t="shared" si="919"/>
        <v>0</v>
      </c>
      <c r="BD187" s="90"/>
      <c r="BE187" s="89">
        <f t="shared" si="920"/>
        <v>0</v>
      </c>
      <c r="BF187" s="90"/>
      <c r="BG187" s="89">
        <f t="shared" si="921"/>
        <v>0</v>
      </c>
      <c r="BH187" s="90"/>
      <c r="BI187" s="89">
        <f t="shared" si="922"/>
        <v>0</v>
      </c>
      <c r="BJ187" s="90"/>
      <c r="BK187" s="89">
        <f t="shared" si="923"/>
        <v>0</v>
      </c>
      <c r="BL187" s="90"/>
      <c r="BM187" s="89">
        <f t="shared" si="924"/>
        <v>0</v>
      </c>
      <c r="BN187" s="90"/>
      <c r="BO187" s="89">
        <f t="shared" si="925"/>
        <v>0</v>
      </c>
      <c r="BP187" s="90"/>
      <c r="BQ187" s="89">
        <f t="shared" si="926"/>
        <v>0</v>
      </c>
      <c r="BR187" s="90"/>
      <c r="BS187" s="89">
        <f t="shared" si="927"/>
        <v>0</v>
      </c>
      <c r="BT187" s="90"/>
      <c r="BU187" s="89">
        <f t="shared" si="928"/>
        <v>0</v>
      </c>
      <c r="BV187" s="90"/>
      <c r="BW187" s="89">
        <f t="shared" si="929"/>
        <v>0</v>
      </c>
      <c r="BX187" s="90"/>
      <c r="BY187" s="89">
        <f t="shared" si="930"/>
        <v>0</v>
      </c>
      <c r="BZ187" s="90"/>
      <c r="CA187" s="97">
        <f t="shared" si="931"/>
        <v>0</v>
      </c>
      <c r="CB187" s="90"/>
      <c r="CC187" s="89">
        <f t="shared" si="932"/>
        <v>0</v>
      </c>
      <c r="CD187" s="90"/>
      <c r="CE187" s="89">
        <f t="shared" si="933"/>
        <v>0</v>
      </c>
      <c r="CF187" s="90"/>
      <c r="CG187" s="89">
        <f t="shared" si="934"/>
        <v>0</v>
      </c>
      <c r="CH187" s="90"/>
      <c r="CI187" s="90">
        <f t="shared" si="935"/>
        <v>0</v>
      </c>
      <c r="CJ187" s="90"/>
      <c r="CK187" s="89">
        <f t="shared" si="936"/>
        <v>0</v>
      </c>
      <c r="CL187" s="90"/>
      <c r="CM187" s="89">
        <f t="shared" si="937"/>
        <v>0</v>
      </c>
      <c r="CN187" s="90"/>
      <c r="CO187" s="89">
        <f t="shared" si="938"/>
        <v>0</v>
      </c>
      <c r="CP187" s="90"/>
      <c r="CQ187" s="89">
        <f t="shared" si="939"/>
        <v>0</v>
      </c>
      <c r="CR187" s="90"/>
      <c r="CS187" s="89">
        <f t="shared" si="940"/>
        <v>0</v>
      </c>
      <c r="CT187" s="90"/>
      <c r="CU187" s="89">
        <f t="shared" si="941"/>
        <v>0</v>
      </c>
      <c r="CV187" s="90"/>
      <c r="CW187" s="89">
        <f t="shared" si="942"/>
        <v>0</v>
      </c>
      <c r="CX187" s="104">
        <v>0</v>
      </c>
      <c r="CY187" s="89">
        <f t="shared" si="943"/>
        <v>0</v>
      </c>
      <c r="CZ187" s="90"/>
      <c r="DA187" s="89">
        <f t="shared" si="944"/>
        <v>0</v>
      </c>
      <c r="DB187" s="90"/>
      <c r="DC187" s="95">
        <f t="shared" si="945"/>
        <v>0</v>
      </c>
      <c r="DD187" s="90"/>
      <c r="DE187" s="89">
        <f t="shared" si="946"/>
        <v>0</v>
      </c>
      <c r="DF187" s="105"/>
      <c r="DG187" s="89">
        <f t="shared" si="947"/>
        <v>0</v>
      </c>
      <c r="DH187" s="90"/>
      <c r="DI187" s="89">
        <f t="shared" si="948"/>
        <v>0</v>
      </c>
      <c r="DJ187" s="90"/>
      <c r="DK187" s="89">
        <f t="shared" si="949"/>
        <v>0</v>
      </c>
      <c r="DL187" s="90"/>
      <c r="DM187" s="97">
        <f t="shared" si="950"/>
        <v>0</v>
      </c>
      <c r="DN187" s="99">
        <f t="shared" si="951"/>
        <v>184</v>
      </c>
      <c r="DO187" s="97">
        <f t="shared" si="951"/>
        <v>54408949.056000009</v>
      </c>
    </row>
    <row r="188" spans="1:119" ht="68.25" customHeight="1" x14ac:dyDescent="0.25">
      <c r="A188" s="100"/>
      <c r="B188" s="101">
        <v>158</v>
      </c>
      <c r="C188" s="82" t="s">
        <v>316</v>
      </c>
      <c r="D188" s="83">
        <v>22900</v>
      </c>
      <c r="E188" s="102">
        <v>2.93</v>
      </c>
      <c r="F188" s="102"/>
      <c r="G188" s="85">
        <v>1</v>
      </c>
      <c r="H188" s="86"/>
      <c r="I188" s="86"/>
      <c r="J188" s="83">
        <v>1.4</v>
      </c>
      <c r="K188" s="83">
        <v>1.68</v>
      </c>
      <c r="L188" s="83">
        <v>2.23</v>
      </c>
      <c r="M188" s="87">
        <v>2.57</v>
      </c>
      <c r="N188" s="90"/>
      <c r="O188" s="89">
        <f t="shared" ref="O188:O189" si="953">(N188*$D188*$E188*$G188*$J188*$O$10)</f>
        <v>0</v>
      </c>
      <c r="P188" s="90">
        <v>0</v>
      </c>
      <c r="Q188" s="90">
        <f t="shared" si="900"/>
        <v>0</v>
      </c>
      <c r="R188" s="90"/>
      <c r="S188" s="89">
        <f t="shared" si="901"/>
        <v>0</v>
      </c>
      <c r="T188" s="90"/>
      <c r="U188" s="89">
        <f t="shared" si="902"/>
        <v>0</v>
      </c>
      <c r="V188" s="90">
        <v>6</v>
      </c>
      <c r="W188" s="89">
        <f t="shared" si="903"/>
        <v>619976.28</v>
      </c>
      <c r="X188" s="90"/>
      <c r="Y188" s="89">
        <f t="shared" si="904"/>
        <v>0</v>
      </c>
      <c r="Z188" s="90"/>
      <c r="AA188" s="89">
        <f t="shared" si="905"/>
        <v>0</v>
      </c>
      <c r="AB188" s="90"/>
      <c r="AC188" s="89">
        <f t="shared" si="906"/>
        <v>0</v>
      </c>
      <c r="AD188" s="90"/>
      <c r="AE188" s="89">
        <f t="shared" si="907"/>
        <v>0</v>
      </c>
      <c r="AF188" s="90"/>
      <c r="AG188" s="89">
        <f t="shared" si="908"/>
        <v>0</v>
      </c>
      <c r="AH188" s="150"/>
      <c r="AI188" s="89">
        <f t="shared" si="909"/>
        <v>0</v>
      </c>
      <c r="AJ188" s="90">
        <v>2</v>
      </c>
      <c r="AK188" s="89">
        <f t="shared" si="910"/>
        <v>206658.75999999998</v>
      </c>
      <c r="AL188" s="103"/>
      <c r="AM188" s="89">
        <f t="shared" si="911"/>
        <v>0</v>
      </c>
      <c r="AN188" s="90"/>
      <c r="AO188" s="95">
        <f t="shared" si="912"/>
        <v>0</v>
      </c>
      <c r="AP188" s="90"/>
      <c r="AQ188" s="89">
        <f t="shared" si="913"/>
        <v>0</v>
      </c>
      <c r="AR188" s="90"/>
      <c r="AS188" s="90">
        <f t="shared" si="914"/>
        <v>0</v>
      </c>
      <c r="AT188" s="90"/>
      <c r="AU188" s="90">
        <f t="shared" si="915"/>
        <v>0</v>
      </c>
      <c r="AV188" s="90"/>
      <c r="AW188" s="89">
        <f t="shared" si="916"/>
        <v>0</v>
      </c>
      <c r="AX188" s="90"/>
      <c r="AY188" s="89">
        <f t="shared" si="917"/>
        <v>0</v>
      </c>
      <c r="AZ188" s="90"/>
      <c r="BA188" s="89">
        <f t="shared" si="918"/>
        <v>0</v>
      </c>
      <c r="BB188" s="90"/>
      <c r="BC188" s="89">
        <f t="shared" si="919"/>
        <v>0</v>
      </c>
      <c r="BD188" s="90"/>
      <c r="BE188" s="89">
        <f t="shared" si="920"/>
        <v>0</v>
      </c>
      <c r="BF188" s="90"/>
      <c r="BG188" s="89">
        <f t="shared" si="921"/>
        <v>0</v>
      </c>
      <c r="BH188" s="90"/>
      <c r="BI188" s="89">
        <f t="shared" si="922"/>
        <v>0</v>
      </c>
      <c r="BJ188" s="90"/>
      <c r="BK188" s="89">
        <f t="shared" si="923"/>
        <v>0</v>
      </c>
      <c r="BL188" s="90"/>
      <c r="BM188" s="89">
        <f t="shared" si="924"/>
        <v>0</v>
      </c>
      <c r="BN188" s="90"/>
      <c r="BO188" s="89">
        <f t="shared" si="925"/>
        <v>0</v>
      </c>
      <c r="BP188" s="90"/>
      <c r="BQ188" s="89">
        <f t="shared" si="926"/>
        <v>0</v>
      </c>
      <c r="BR188" s="90"/>
      <c r="BS188" s="89">
        <f t="shared" si="927"/>
        <v>0</v>
      </c>
      <c r="BT188" s="90"/>
      <c r="BU188" s="89">
        <f t="shared" si="928"/>
        <v>0</v>
      </c>
      <c r="BV188" s="90"/>
      <c r="BW188" s="89">
        <f t="shared" si="929"/>
        <v>0</v>
      </c>
      <c r="BX188" s="90"/>
      <c r="BY188" s="89">
        <f t="shared" si="930"/>
        <v>0</v>
      </c>
      <c r="BZ188" s="90"/>
      <c r="CA188" s="97">
        <f t="shared" si="931"/>
        <v>0</v>
      </c>
      <c r="CB188" s="90"/>
      <c r="CC188" s="89">
        <f t="shared" si="932"/>
        <v>0</v>
      </c>
      <c r="CD188" s="90"/>
      <c r="CE188" s="89">
        <f t="shared" si="933"/>
        <v>0</v>
      </c>
      <c r="CF188" s="90"/>
      <c r="CG188" s="89">
        <f t="shared" si="934"/>
        <v>0</v>
      </c>
      <c r="CH188" s="90"/>
      <c r="CI188" s="90">
        <f t="shared" si="935"/>
        <v>0</v>
      </c>
      <c r="CJ188" s="90"/>
      <c r="CK188" s="89">
        <f t="shared" si="936"/>
        <v>0</v>
      </c>
      <c r="CL188" s="90"/>
      <c r="CM188" s="89">
        <f t="shared" si="937"/>
        <v>0</v>
      </c>
      <c r="CN188" s="90"/>
      <c r="CO188" s="89">
        <f t="shared" si="938"/>
        <v>0</v>
      </c>
      <c r="CP188" s="90"/>
      <c r="CQ188" s="89">
        <f t="shared" si="939"/>
        <v>0</v>
      </c>
      <c r="CR188" s="90"/>
      <c r="CS188" s="89">
        <f t="shared" si="940"/>
        <v>0</v>
      </c>
      <c r="CT188" s="90"/>
      <c r="CU188" s="89">
        <f t="shared" si="941"/>
        <v>0</v>
      </c>
      <c r="CV188" s="90"/>
      <c r="CW188" s="89">
        <f t="shared" si="942"/>
        <v>0</v>
      </c>
      <c r="CX188" s="104"/>
      <c r="CY188" s="89">
        <f t="shared" si="943"/>
        <v>0</v>
      </c>
      <c r="CZ188" s="90"/>
      <c r="DA188" s="89">
        <f t="shared" si="944"/>
        <v>0</v>
      </c>
      <c r="DB188" s="90"/>
      <c r="DC188" s="95">
        <f t="shared" si="945"/>
        <v>0</v>
      </c>
      <c r="DD188" s="90"/>
      <c r="DE188" s="89">
        <f t="shared" si="946"/>
        <v>0</v>
      </c>
      <c r="DF188" s="105"/>
      <c r="DG188" s="89">
        <f t="shared" si="947"/>
        <v>0</v>
      </c>
      <c r="DH188" s="90"/>
      <c r="DI188" s="89">
        <f t="shared" si="948"/>
        <v>0</v>
      </c>
      <c r="DJ188" s="90"/>
      <c r="DK188" s="89">
        <f t="shared" si="949"/>
        <v>0</v>
      </c>
      <c r="DL188" s="90"/>
      <c r="DM188" s="97">
        <f t="shared" si="950"/>
        <v>0</v>
      </c>
      <c r="DN188" s="99">
        <f t="shared" si="951"/>
        <v>8</v>
      </c>
      <c r="DO188" s="97">
        <f t="shared" si="951"/>
        <v>826635.04</v>
      </c>
    </row>
    <row r="189" spans="1:119" ht="66.75" customHeight="1" x14ac:dyDescent="0.25">
      <c r="A189" s="100"/>
      <c r="B189" s="101">
        <v>159</v>
      </c>
      <c r="C189" s="82" t="s">
        <v>317</v>
      </c>
      <c r="D189" s="83">
        <v>22900</v>
      </c>
      <c r="E189" s="102">
        <v>1.02</v>
      </c>
      <c r="F189" s="102"/>
      <c r="G189" s="85">
        <v>1</v>
      </c>
      <c r="H189" s="86"/>
      <c r="I189" s="86"/>
      <c r="J189" s="83">
        <v>1.4</v>
      </c>
      <c r="K189" s="83">
        <v>1.68</v>
      </c>
      <c r="L189" s="83">
        <v>2.23</v>
      </c>
      <c r="M189" s="87">
        <v>2.57</v>
      </c>
      <c r="N189" s="90"/>
      <c r="O189" s="89">
        <f t="shared" si="953"/>
        <v>0</v>
      </c>
      <c r="P189" s="90">
        <v>0</v>
      </c>
      <c r="Q189" s="90">
        <f t="shared" si="900"/>
        <v>0</v>
      </c>
      <c r="R189" s="90">
        <v>0</v>
      </c>
      <c r="S189" s="89">
        <f t="shared" si="901"/>
        <v>0</v>
      </c>
      <c r="T189" s="90"/>
      <c r="U189" s="89">
        <f t="shared" si="902"/>
        <v>0</v>
      </c>
      <c r="V189" s="90">
        <v>0</v>
      </c>
      <c r="W189" s="89">
        <f t="shared" si="903"/>
        <v>0</v>
      </c>
      <c r="X189" s="90"/>
      <c r="Y189" s="89">
        <f t="shared" si="904"/>
        <v>0</v>
      </c>
      <c r="Z189" s="90"/>
      <c r="AA189" s="89">
        <f t="shared" si="905"/>
        <v>0</v>
      </c>
      <c r="AB189" s="90"/>
      <c r="AC189" s="89">
        <f t="shared" si="906"/>
        <v>0</v>
      </c>
      <c r="AD189" s="90"/>
      <c r="AE189" s="89">
        <f t="shared" si="907"/>
        <v>0</v>
      </c>
      <c r="AF189" s="90"/>
      <c r="AG189" s="89">
        <f t="shared" si="908"/>
        <v>0</v>
      </c>
      <c r="AH189" s="150"/>
      <c r="AI189" s="89">
        <f t="shared" si="909"/>
        <v>0</v>
      </c>
      <c r="AJ189" s="90"/>
      <c r="AK189" s="89">
        <f t="shared" si="910"/>
        <v>0</v>
      </c>
      <c r="AL189" s="104"/>
      <c r="AM189" s="89">
        <f t="shared" si="911"/>
        <v>0</v>
      </c>
      <c r="AN189" s="90"/>
      <c r="AO189" s="95">
        <f t="shared" si="912"/>
        <v>0</v>
      </c>
      <c r="AP189" s="90"/>
      <c r="AQ189" s="89">
        <f t="shared" si="913"/>
        <v>0</v>
      </c>
      <c r="AR189" s="90"/>
      <c r="AS189" s="90">
        <f t="shared" si="914"/>
        <v>0</v>
      </c>
      <c r="AT189" s="90"/>
      <c r="AU189" s="90">
        <f t="shared" si="915"/>
        <v>0</v>
      </c>
      <c r="AV189" s="90"/>
      <c r="AW189" s="89">
        <f t="shared" si="916"/>
        <v>0</v>
      </c>
      <c r="AX189" s="90"/>
      <c r="AY189" s="89">
        <f t="shared" si="917"/>
        <v>0</v>
      </c>
      <c r="AZ189" s="90"/>
      <c r="BA189" s="89">
        <f t="shared" si="918"/>
        <v>0</v>
      </c>
      <c r="BB189" s="90"/>
      <c r="BC189" s="89">
        <f t="shared" si="919"/>
        <v>0</v>
      </c>
      <c r="BD189" s="90"/>
      <c r="BE189" s="89">
        <f t="shared" si="920"/>
        <v>0</v>
      </c>
      <c r="BF189" s="90"/>
      <c r="BG189" s="89">
        <f t="shared" si="921"/>
        <v>0</v>
      </c>
      <c r="BH189" s="90"/>
      <c r="BI189" s="89">
        <f t="shared" si="922"/>
        <v>0</v>
      </c>
      <c r="BJ189" s="90"/>
      <c r="BK189" s="89">
        <f t="shared" si="923"/>
        <v>0</v>
      </c>
      <c r="BL189" s="90"/>
      <c r="BM189" s="89">
        <f t="shared" si="924"/>
        <v>0</v>
      </c>
      <c r="BN189" s="90"/>
      <c r="BO189" s="89">
        <f t="shared" si="925"/>
        <v>0</v>
      </c>
      <c r="BP189" s="90"/>
      <c r="BQ189" s="89">
        <f t="shared" si="926"/>
        <v>0</v>
      </c>
      <c r="BR189" s="90"/>
      <c r="BS189" s="89">
        <f t="shared" si="927"/>
        <v>0</v>
      </c>
      <c r="BT189" s="90"/>
      <c r="BU189" s="89">
        <f t="shared" si="928"/>
        <v>0</v>
      </c>
      <c r="BV189" s="90"/>
      <c r="BW189" s="89">
        <f t="shared" si="929"/>
        <v>0</v>
      </c>
      <c r="BX189" s="90"/>
      <c r="BY189" s="89">
        <f t="shared" si="930"/>
        <v>0</v>
      </c>
      <c r="BZ189" s="90"/>
      <c r="CA189" s="97">
        <f t="shared" si="931"/>
        <v>0</v>
      </c>
      <c r="CB189" s="90"/>
      <c r="CC189" s="89">
        <f t="shared" si="932"/>
        <v>0</v>
      </c>
      <c r="CD189" s="90"/>
      <c r="CE189" s="89">
        <f t="shared" si="933"/>
        <v>0</v>
      </c>
      <c r="CF189" s="90"/>
      <c r="CG189" s="89">
        <f t="shared" si="934"/>
        <v>0</v>
      </c>
      <c r="CH189" s="90"/>
      <c r="CI189" s="90">
        <f t="shared" si="935"/>
        <v>0</v>
      </c>
      <c r="CJ189" s="90"/>
      <c r="CK189" s="89">
        <f t="shared" si="936"/>
        <v>0</v>
      </c>
      <c r="CL189" s="90"/>
      <c r="CM189" s="89">
        <f t="shared" si="937"/>
        <v>0</v>
      </c>
      <c r="CN189" s="90"/>
      <c r="CO189" s="89">
        <f t="shared" si="938"/>
        <v>0</v>
      </c>
      <c r="CP189" s="90"/>
      <c r="CQ189" s="89">
        <f t="shared" si="939"/>
        <v>0</v>
      </c>
      <c r="CR189" s="90"/>
      <c r="CS189" s="89">
        <f t="shared" si="940"/>
        <v>0</v>
      </c>
      <c r="CT189" s="90"/>
      <c r="CU189" s="89">
        <f t="shared" si="941"/>
        <v>0</v>
      </c>
      <c r="CV189" s="90"/>
      <c r="CW189" s="89">
        <f t="shared" si="942"/>
        <v>0</v>
      </c>
      <c r="CX189" s="104"/>
      <c r="CY189" s="89">
        <f t="shared" si="943"/>
        <v>0</v>
      </c>
      <c r="CZ189" s="90"/>
      <c r="DA189" s="89">
        <f t="shared" si="944"/>
        <v>0</v>
      </c>
      <c r="DB189" s="90"/>
      <c r="DC189" s="95">
        <f t="shared" si="945"/>
        <v>0</v>
      </c>
      <c r="DD189" s="90"/>
      <c r="DE189" s="89">
        <f t="shared" si="946"/>
        <v>0</v>
      </c>
      <c r="DF189" s="105"/>
      <c r="DG189" s="89">
        <f t="shared" si="947"/>
        <v>0</v>
      </c>
      <c r="DH189" s="90"/>
      <c r="DI189" s="89">
        <f t="shared" si="948"/>
        <v>0</v>
      </c>
      <c r="DJ189" s="90"/>
      <c r="DK189" s="89">
        <f t="shared" si="949"/>
        <v>0</v>
      </c>
      <c r="DL189" s="90"/>
      <c r="DM189" s="97">
        <f t="shared" si="950"/>
        <v>0</v>
      </c>
      <c r="DN189" s="99">
        <f t="shared" si="951"/>
        <v>0</v>
      </c>
      <c r="DO189" s="97">
        <f t="shared" si="951"/>
        <v>0</v>
      </c>
    </row>
    <row r="190" spans="1:119" ht="15.75" customHeight="1" x14ac:dyDescent="0.25">
      <c r="A190" s="100"/>
      <c r="B190" s="101">
        <v>160</v>
      </c>
      <c r="C190" s="82" t="s">
        <v>318</v>
      </c>
      <c r="D190" s="83">
        <v>22900</v>
      </c>
      <c r="E190" s="102">
        <v>2</v>
      </c>
      <c r="F190" s="102"/>
      <c r="G190" s="85">
        <v>1</v>
      </c>
      <c r="H190" s="86"/>
      <c r="I190" s="86"/>
      <c r="J190" s="83">
        <v>1.4</v>
      </c>
      <c r="K190" s="83">
        <v>1.68</v>
      </c>
      <c r="L190" s="83">
        <v>2.23</v>
      </c>
      <c r="M190" s="87">
        <v>2.57</v>
      </c>
      <c r="N190" s="90"/>
      <c r="O190" s="89">
        <f t="shared" si="897"/>
        <v>0</v>
      </c>
      <c r="P190" s="90"/>
      <c r="Q190" s="90">
        <f t="shared" si="900"/>
        <v>0</v>
      </c>
      <c r="R190" s="90"/>
      <c r="S190" s="89">
        <f t="shared" si="901"/>
        <v>0</v>
      </c>
      <c r="T190" s="90"/>
      <c r="U190" s="89">
        <f t="shared" si="902"/>
        <v>0</v>
      </c>
      <c r="V190" s="90">
        <v>40</v>
      </c>
      <c r="W190" s="89">
        <f t="shared" si="903"/>
        <v>2821280</v>
      </c>
      <c r="X190" s="90">
        <v>0</v>
      </c>
      <c r="Y190" s="89">
        <f t="shared" si="904"/>
        <v>0</v>
      </c>
      <c r="Z190" s="90"/>
      <c r="AA190" s="89">
        <f t="shared" si="905"/>
        <v>0</v>
      </c>
      <c r="AB190" s="90">
        <v>0</v>
      </c>
      <c r="AC190" s="89">
        <f t="shared" si="906"/>
        <v>0</v>
      </c>
      <c r="AD190" s="90"/>
      <c r="AE190" s="89">
        <f t="shared" si="907"/>
        <v>0</v>
      </c>
      <c r="AF190" s="90">
        <v>0</v>
      </c>
      <c r="AG190" s="89">
        <f t="shared" si="908"/>
        <v>0</v>
      </c>
      <c r="AH190" s="150"/>
      <c r="AI190" s="89">
        <f t="shared" si="909"/>
        <v>0</v>
      </c>
      <c r="AJ190" s="90"/>
      <c r="AK190" s="89">
        <f t="shared" si="910"/>
        <v>0</v>
      </c>
      <c r="AL190" s="104">
        <v>0</v>
      </c>
      <c r="AM190" s="89">
        <f t="shared" si="911"/>
        <v>0</v>
      </c>
      <c r="AN190" s="90">
        <v>0</v>
      </c>
      <c r="AO190" s="95">
        <f t="shared" si="912"/>
        <v>0</v>
      </c>
      <c r="AP190" s="90"/>
      <c r="AQ190" s="89">
        <f t="shared" si="913"/>
        <v>0</v>
      </c>
      <c r="AR190" s="90">
        <v>0</v>
      </c>
      <c r="AS190" s="90">
        <f t="shared" si="914"/>
        <v>0</v>
      </c>
      <c r="AT190" s="90">
        <v>0</v>
      </c>
      <c r="AU190" s="90">
        <f t="shared" si="915"/>
        <v>0</v>
      </c>
      <c r="AV190" s="90">
        <v>0</v>
      </c>
      <c r="AW190" s="89">
        <f t="shared" si="916"/>
        <v>0</v>
      </c>
      <c r="AX190" s="90">
        <v>0</v>
      </c>
      <c r="AY190" s="89">
        <f t="shared" si="917"/>
        <v>0</v>
      </c>
      <c r="AZ190" s="90">
        <v>0</v>
      </c>
      <c r="BA190" s="89">
        <f t="shared" si="918"/>
        <v>0</v>
      </c>
      <c r="BB190" s="90"/>
      <c r="BC190" s="89">
        <f t="shared" si="919"/>
        <v>0</v>
      </c>
      <c r="BD190" s="90"/>
      <c r="BE190" s="89">
        <f t="shared" si="920"/>
        <v>0</v>
      </c>
      <c r="BF190" s="90"/>
      <c r="BG190" s="89">
        <f t="shared" si="921"/>
        <v>0</v>
      </c>
      <c r="BH190" s="90"/>
      <c r="BI190" s="89">
        <f t="shared" si="922"/>
        <v>0</v>
      </c>
      <c r="BJ190" s="90">
        <v>0</v>
      </c>
      <c r="BK190" s="89">
        <f t="shared" si="923"/>
        <v>0</v>
      </c>
      <c r="BL190" s="90">
        <v>0</v>
      </c>
      <c r="BM190" s="89">
        <f t="shared" si="924"/>
        <v>0</v>
      </c>
      <c r="BN190" s="90"/>
      <c r="BO190" s="89">
        <f t="shared" si="925"/>
        <v>0</v>
      </c>
      <c r="BP190" s="90"/>
      <c r="BQ190" s="89">
        <f t="shared" si="926"/>
        <v>0</v>
      </c>
      <c r="BR190" s="90"/>
      <c r="BS190" s="89">
        <f t="shared" si="927"/>
        <v>0</v>
      </c>
      <c r="BT190" s="90"/>
      <c r="BU190" s="89">
        <f t="shared" si="928"/>
        <v>0</v>
      </c>
      <c r="BV190" s="90"/>
      <c r="BW190" s="89">
        <f t="shared" si="929"/>
        <v>0</v>
      </c>
      <c r="BX190" s="90"/>
      <c r="BY190" s="89">
        <f t="shared" si="930"/>
        <v>0</v>
      </c>
      <c r="BZ190" s="90"/>
      <c r="CA190" s="97">
        <f t="shared" si="931"/>
        <v>0</v>
      </c>
      <c r="CB190" s="90">
        <v>0</v>
      </c>
      <c r="CC190" s="89">
        <f t="shared" si="932"/>
        <v>0</v>
      </c>
      <c r="CD190" s="90">
        <v>0</v>
      </c>
      <c r="CE190" s="89">
        <f t="shared" si="933"/>
        <v>0</v>
      </c>
      <c r="CF190" s="90">
        <v>0</v>
      </c>
      <c r="CG190" s="89">
        <f t="shared" si="934"/>
        <v>0</v>
      </c>
      <c r="CH190" s="90"/>
      <c r="CI190" s="90">
        <f t="shared" si="935"/>
        <v>0</v>
      </c>
      <c r="CJ190" s="90"/>
      <c r="CK190" s="89">
        <f t="shared" si="936"/>
        <v>0</v>
      </c>
      <c r="CL190" s="90">
        <v>0</v>
      </c>
      <c r="CM190" s="89">
        <f t="shared" si="937"/>
        <v>0</v>
      </c>
      <c r="CN190" s="90"/>
      <c r="CO190" s="89">
        <f t="shared" si="938"/>
        <v>0</v>
      </c>
      <c r="CP190" s="90"/>
      <c r="CQ190" s="89">
        <f t="shared" si="939"/>
        <v>0</v>
      </c>
      <c r="CR190" s="90"/>
      <c r="CS190" s="89">
        <f t="shared" si="940"/>
        <v>0</v>
      </c>
      <c r="CT190" s="90"/>
      <c r="CU190" s="89">
        <f t="shared" si="941"/>
        <v>0</v>
      </c>
      <c r="CV190" s="90">
        <v>0</v>
      </c>
      <c r="CW190" s="89">
        <f t="shared" si="942"/>
        <v>0</v>
      </c>
      <c r="CX190" s="104">
        <v>0</v>
      </c>
      <c r="CY190" s="89">
        <f t="shared" si="943"/>
        <v>0</v>
      </c>
      <c r="CZ190" s="90"/>
      <c r="DA190" s="89">
        <f t="shared" si="944"/>
        <v>0</v>
      </c>
      <c r="DB190" s="90">
        <v>0</v>
      </c>
      <c r="DC190" s="95">
        <f t="shared" si="945"/>
        <v>0</v>
      </c>
      <c r="DD190" s="90">
        <v>0</v>
      </c>
      <c r="DE190" s="89">
        <f t="shared" si="946"/>
        <v>0</v>
      </c>
      <c r="DF190" s="105"/>
      <c r="DG190" s="89">
        <f t="shared" si="947"/>
        <v>0</v>
      </c>
      <c r="DH190" s="90"/>
      <c r="DI190" s="89">
        <f t="shared" si="948"/>
        <v>0</v>
      </c>
      <c r="DJ190" s="90"/>
      <c r="DK190" s="89">
        <f t="shared" si="949"/>
        <v>0</v>
      </c>
      <c r="DL190" s="90"/>
      <c r="DM190" s="97">
        <f t="shared" si="950"/>
        <v>0</v>
      </c>
      <c r="DN190" s="99">
        <f t="shared" si="951"/>
        <v>40</v>
      </c>
      <c r="DO190" s="97">
        <f t="shared" si="951"/>
        <v>2821280</v>
      </c>
    </row>
    <row r="191" spans="1:119" ht="15.75" customHeight="1" x14ac:dyDescent="0.25">
      <c r="A191" s="100"/>
      <c r="B191" s="101">
        <v>161</v>
      </c>
      <c r="C191" s="82" t="s">
        <v>319</v>
      </c>
      <c r="D191" s="83">
        <v>22900</v>
      </c>
      <c r="E191" s="102">
        <v>2.21</v>
      </c>
      <c r="F191" s="102"/>
      <c r="G191" s="85">
        <v>1</v>
      </c>
      <c r="H191" s="86"/>
      <c r="I191" s="86"/>
      <c r="J191" s="83">
        <v>1.4</v>
      </c>
      <c r="K191" s="83">
        <v>1.68</v>
      </c>
      <c r="L191" s="83">
        <v>2.23</v>
      </c>
      <c r="M191" s="87">
        <v>2.57</v>
      </c>
      <c r="N191" s="90"/>
      <c r="O191" s="89">
        <f t="shared" si="897"/>
        <v>0</v>
      </c>
      <c r="P191" s="90"/>
      <c r="Q191" s="90">
        <f t="shared" si="900"/>
        <v>0</v>
      </c>
      <c r="R191" s="90"/>
      <c r="S191" s="89">
        <f t="shared" si="901"/>
        <v>0</v>
      </c>
      <c r="T191" s="90"/>
      <c r="U191" s="89">
        <f t="shared" si="902"/>
        <v>0</v>
      </c>
      <c r="V191" s="90">
        <v>400</v>
      </c>
      <c r="W191" s="89">
        <f t="shared" si="903"/>
        <v>31175144.000000004</v>
      </c>
      <c r="X191" s="90">
        <v>0</v>
      </c>
      <c r="Y191" s="89">
        <f t="shared" si="904"/>
        <v>0</v>
      </c>
      <c r="Z191" s="90"/>
      <c r="AA191" s="89">
        <f t="shared" si="905"/>
        <v>0</v>
      </c>
      <c r="AB191" s="90">
        <v>0</v>
      </c>
      <c r="AC191" s="89">
        <f t="shared" si="906"/>
        <v>0</v>
      </c>
      <c r="AD191" s="90"/>
      <c r="AE191" s="89">
        <f t="shared" si="907"/>
        <v>0</v>
      </c>
      <c r="AF191" s="90">
        <v>0</v>
      </c>
      <c r="AG191" s="89">
        <f t="shared" si="908"/>
        <v>0</v>
      </c>
      <c r="AH191" s="150"/>
      <c r="AI191" s="89">
        <f t="shared" si="909"/>
        <v>0</v>
      </c>
      <c r="AJ191" s="90"/>
      <c r="AK191" s="89">
        <f t="shared" si="910"/>
        <v>0</v>
      </c>
      <c r="AL191" s="104">
        <v>0</v>
      </c>
      <c r="AM191" s="89">
        <f t="shared" si="911"/>
        <v>0</v>
      </c>
      <c r="AN191" s="90">
        <v>0</v>
      </c>
      <c r="AO191" s="95">
        <f t="shared" si="912"/>
        <v>0</v>
      </c>
      <c r="AP191" s="90"/>
      <c r="AQ191" s="89">
        <f t="shared" si="913"/>
        <v>0</v>
      </c>
      <c r="AR191" s="90">
        <v>0</v>
      </c>
      <c r="AS191" s="90">
        <f t="shared" si="914"/>
        <v>0</v>
      </c>
      <c r="AT191" s="90">
        <v>0</v>
      </c>
      <c r="AU191" s="90">
        <f t="shared" si="915"/>
        <v>0</v>
      </c>
      <c r="AV191" s="90">
        <v>0</v>
      </c>
      <c r="AW191" s="89">
        <f t="shared" si="916"/>
        <v>0</v>
      </c>
      <c r="AX191" s="90">
        <v>0</v>
      </c>
      <c r="AY191" s="89">
        <f t="shared" si="917"/>
        <v>0</v>
      </c>
      <c r="AZ191" s="90">
        <v>0</v>
      </c>
      <c r="BA191" s="89">
        <f t="shared" si="918"/>
        <v>0</v>
      </c>
      <c r="BB191" s="90"/>
      <c r="BC191" s="89">
        <f t="shared" si="919"/>
        <v>0</v>
      </c>
      <c r="BD191" s="90"/>
      <c r="BE191" s="89">
        <f t="shared" si="920"/>
        <v>0</v>
      </c>
      <c r="BF191" s="90"/>
      <c r="BG191" s="89">
        <f t="shared" si="921"/>
        <v>0</v>
      </c>
      <c r="BH191" s="90"/>
      <c r="BI191" s="89">
        <f t="shared" si="922"/>
        <v>0</v>
      </c>
      <c r="BJ191" s="90">
        <v>0</v>
      </c>
      <c r="BK191" s="89">
        <f t="shared" si="923"/>
        <v>0</v>
      </c>
      <c r="BL191" s="90">
        <v>0</v>
      </c>
      <c r="BM191" s="89">
        <f t="shared" si="924"/>
        <v>0</v>
      </c>
      <c r="BN191" s="90"/>
      <c r="BO191" s="89">
        <f t="shared" si="925"/>
        <v>0</v>
      </c>
      <c r="BP191" s="90"/>
      <c r="BQ191" s="89">
        <f t="shared" si="926"/>
        <v>0</v>
      </c>
      <c r="BR191" s="90"/>
      <c r="BS191" s="89">
        <f t="shared" si="927"/>
        <v>0</v>
      </c>
      <c r="BT191" s="90"/>
      <c r="BU191" s="89">
        <f t="shared" si="928"/>
        <v>0</v>
      </c>
      <c r="BV191" s="90"/>
      <c r="BW191" s="89">
        <f t="shared" si="929"/>
        <v>0</v>
      </c>
      <c r="BX191" s="90"/>
      <c r="BY191" s="89">
        <f t="shared" si="930"/>
        <v>0</v>
      </c>
      <c r="BZ191" s="90"/>
      <c r="CA191" s="97">
        <f t="shared" si="931"/>
        <v>0</v>
      </c>
      <c r="CB191" s="90">
        <v>0</v>
      </c>
      <c r="CC191" s="89">
        <f t="shared" si="932"/>
        <v>0</v>
      </c>
      <c r="CD191" s="90">
        <v>0</v>
      </c>
      <c r="CE191" s="89">
        <f t="shared" si="933"/>
        <v>0</v>
      </c>
      <c r="CF191" s="90">
        <v>0</v>
      </c>
      <c r="CG191" s="89">
        <f t="shared" si="934"/>
        <v>0</v>
      </c>
      <c r="CH191" s="90"/>
      <c r="CI191" s="90">
        <f t="shared" si="935"/>
        <v>0</v>
      </c>
      <c r="CJ191" s="90"/>
      <c r="CK191" s="89">
        <f t="shared" si="936"/>
        <v>0</v>
      </c>
      <c r="CL191" s="90">
        <v>0</v>
      </c>
      <c r="CM191" s="89">
        <f t="shared" si="937"/>
        <v>0</v>
      </c>
      <c r="CN191" s="90"/>
      <c r="CO191" s="89">
        <f t="shared" si="938"/>
        <v>0</v>
      </c>
      <c r="CP191" s="90"/>
      <c r="CQ191" s="89">
        <f t="shared" si="939"/>
        <v>0</v>
      </c>
      <c r="CR191" s="90"/>
      <c r="CS191" s="89">
        <f t="shared" si="940"/>
        <v>0</v>
      </c>
      <c r="CT191" s="90"/>
      <c r="CU191" s="89">
        <f t="shared" si="941"/>
        <v>0</v>
      </c>
      <c r="CV191" s="90">
        <v>0</v>
      </c>
      <c r="CW191" s="89">
        <f t="shared" si="942"/>
        <v>0</v>
      </c>
      <c r="CX191" s="104">
        <v>0</v>
      </c>
      <c r="CY191" s="89">
        <f t="shared" si="943"/>
        <v>0</v>
      </c>
      <c r="CZ191" s="90"/>
      <c r="DA191" s="89">
        <f t="shared" si="944"/>
        <v>0</v>
      </c>
      <c r="DB191" s="90">
        <v>0</v>
      </c>
      <c r="DC191" s="95">
        <f t="shared" si="945"/>
        <v>0</v>
      </c>
      <c r="DD191" s="90">
        <v>0</v>
      </c>
      <c r="DE191" s="89">
        <f t="shared" si="946"/>
        <v>0</v>
      </c>
      <c r="DF191" s="105"/>
      <c r="DG191" s="89">
        <f t="shared" si="947"/>
        <v>0</v>
      </c>
      <c r="DH191" s="90"/>
      <c r="DI191" s="89">
        <f t="shared" si="948"/>
        <v>0</v>
      </c>
      <c r="DJ191" s="90"/>
      <c r="DK191" s="89">
        <f t="shared" si="949"/>
        <v>0</v>
      </c>
      <c r="DL191" s="90"/>
      <c r="DM191" s="97">
        <f t="shared" si="950"/>
        <v>0</v>
      </c>
      <c r="DN191" s="99">
        <f t="shared" si="951"/>
        <v>400</v>
      </c>
      <c r="DO191" s="97">
        <f t="shared" si="951"/>
        <v>31175144.000000004</v>
      </c>
    </row>
    <row r="192" spans="1:119" ht="15.75" customHeight="1" x14ac:dyDescent="0.25">
      <c r="A192" s="100"/>
      <c r="B192" s="101">
        <v>162</v>
      </c>
      <c r="C192" s="82" t="s">
        <v>320</v>
      </c>
      <c r="D192" s="83">
        <v>22900</v>
      </c>
      <c r="E192" s="102">
        <v>3.53</v>
      </c>
      <c r="F192" s="102"/>
      <c r="G192" s="85">
        <v>1</v>
      </c>
      <c r="H192" s="86"/>
      <c r="I192" s="86"/>
      <c r="J192" s="83">
        <v>1.4</v>
      </c>
      <c r="K192" s="83">
        <v>1.68</v>
      </c>
      <c r="L192" s="83">
        <v>2.23</v>
      </c>
      <c r="M192" s="87">
        <v>2.57</v>
      </c>
      <c r="N192" s="90"/>
      <c r="O192" s="89">
        <f t="shared" si="897"/>
        <v>0</v>
      </c>
      <c r="P192" s="90"/>
      <c r="Q192" s="90">
        <f t="shared" si="900"/>
        <v>0</v>
      </c>
      <c r="R192" s="90"/>
      <c r="S192" s="89">
        <f t="shared" si="901"/>
        <v>0</v>
      </c>
      <c r="T192" s="90"/>
      <c r="U192" s="89">
        <f t="shared" si="902"/>
        <v>0</v>
      </c>
      <c r="V192" s="90">
        <v>600</v>
      </c>
      <c r="W192" s="89">
        <f t="shared" si="903"/>
        <v>74693388</v>
      </c>
      <c r="X192" s="90">
        <v>0</v>
      </c>
      <c r="Y192" s="89">
        <f t="shared" si="904"/>
        <v>0</v>
      </c>
      <c r="Z192" s="90"/>
      <c r="AA192" s="89">
        <f t="shared" si="905"/>
        <v>0</v>
      </c>
      <c r="AB192" s="90">
        <v>0</v>
      </c>
      <c r="AC192" s="89">
        <f t="shared" si="906"/>
        <v>0</v>
      </c>
      <c r="AD192" s="90"/>
      <c r="AE192" s="89">
        <f t="shared" si="907"/>
        <v>0</v>
      </c>
      <c r="AF192" s="90">
        <v>0</v>
      </c>
      <c r="AG192" s="89">
        <f t="shared" si="908"/>
        <v>0</v>
      </c>
      <c r="AH192" s="150"/>
      <c r="AI192" s="89">
        <f t="shared" si="909"/>
        <v>0</v>
      </c>
      <c r="AJ192" s="90"/>
      <c r="AK192" s="89">
        <f t="shared" si="910"/>
        <v>0</v>
      </c>
      <c r="AL192" s="104">
        <v>0</v>
      </c>
      <c r="AM192" s="89">
        <f t="shared" si="911"/>
        <v>0</v>
      </c>
      <c r="AN192" s="90">
        <v>0</v>
      </c>
      <c r="AO192" s="95">
        <f t="shared" si="912"/>
        <v>0</v>
      </c>
      <c r="AP192" s="90"/>
      <c r="AQ192" s="89">
        <f t="shared" si="913"/>
        <v>0</v>
      </c>
      <c r="AR192" s="90">
        <v>0</v>
      </c>
      <c r="AS192" s="90">
        <f t="shared" si="914"/>
        <v>0</v>
      </c>
      <c r="AT192" s="90">
        <v>0</v>
      </c>
      <c r="AU192" s="90">
        <f t="shared" si="915"/>
        <v>0</v>
      </c>
      <c r="AV192" s="90">
        <v>0</v>
      </c>
      <c r="AW192" s="89">
        <f t="shared" si="916"/>
        <v>0</v>
      </c>
      <c r="AX192" s="90">
        <v>0</v>
      </c>
      <c r="AY192" s="89">
        <f t="shared" si="917"/>
        <v>0</v>
      </c>
      <c r="AZ192" s="90">
        <v>0</v>
      </c>
      <c r="BA192" s="89">
        <f t="shared" si="918"/>
        <v>0</v>
      </c>
      <c r="BB192" s="90"/>
      <c r="BC192" s="89">
        <f t="shared" si="919"/>
        <v>0</v>
      </c>
      <c r="BD192" s="90"/>
      <c r="BE192" s="89">
        <f t="shared" si="920"/>
        <v>0</v>
      </c>
      <c r="BF192" s="90"/>
      <c r="BG192" s="89">
        <f t="shared" si="921"/>
        <v>0</v>
      </c>
      <c r="BH192" s="90"/>
      <c r="BI192" s="89">
        <f t="shared" si="922"/>
        <v>0</v>
      </c>
      <c r="BJ192" s="90">
        <v>0</v>
      </c>
      <c r="BK192" s="89">
        <f t="shared" si="923"/>
        <v>0</v>
      </c>
      <c r="BL192" s="90">
        <v>0</v>
      </c>
      <c r="BM192" s="89">
        <f t="shared" si="924"/>
        <v>0</v>
      </c>
      <c r="BN192" s="90"/>
      <c r="BO192" s="89">
        <f t="shared" si="925"/>
        <v>0</v>
      </c>
      <c r="BP192" s="90"/>
      <c r="BQ192" s="89">
        <f t="shared" si="926"/>
        <v>0</v>
      </c>
      <c r="BR192" s="90"/>
      <c r="BS192" s="89">
        <f t="shared" si="927"/>
        <v>0</v>
      </c>
      <c r="BT192" s="90"/>
      <c r="BU192" s="89">
        <f t="shared" si="928"/>
        <v>0</v>
      </c>
      <c r="BV192" s="90"/>
      <c r="BW192" s="89">
        <f t="shared" si="929"/>
        <v>0</v>
      </c>
      <c r="BX192" s="90"/>
      <c r="BY192" s="89">
        <f t="shared" si="930"/>
        <v>0</v>
      </c>
      <c r="BZ192" s="90"/>
      <c r="CA192" s="97">
        <f t="shared" si="931"/>
        <v>0</v>
      </c>
      <c r="CB192" s="90">
        <v>0</v>
      </c>
      <c r="CC192" s="89">
        <f t="shared" si="932"/>
        <v>0</v>
      </c>
      <c r="CD192" s="90">
        <v>0</v>
      </c>
      <c r="CE192" s="89">
        <f t="shared" si="933"/>
        <v>0</v>
      </c>
      <c r="CF192" s="90">
        <v>0</v>
      </c>
      <c r="CG192" s="89">
        <f t="shared" si="934"/>
        <v>0</v>
      </c>
      <c r="CH192" s="90"/>
      <c r="CI192" s="90">
        <f t="shared" si="935"/>
        <v>0</v>
      </c>
      <c r="CJ192" s="90"/>
      <c r="CK192" s="89">
        <f t="shared" si="936"/>
        <v>0</v>
      </c>
      <c r="CL192" s="90">
        <v>0</v>
      </c>
      <c r="CM192" s="89">
        <f t="shared" si="937"/>
        <v>0</v>
      </c>
      <c r="CN192" s="90"/>
      <c r="CO192" s="89">
        <f t="shared" si="938"/>
        <v>0</v>
      </c>
      <c r="CP192" s="90"/>
      <c r="CQ192" s="89">
        <f t="shared" si="939"/>
        <v>0</v>
      </c>
      <c r="CR192" s="90"/>
      <c r="CS192" s="89">
        <f t="shared" si="940"/>
        <v>0</v>
      </c>
      <c r="CT192" s="90"/>
      <c r="CU192" s="89">
        <f t="shared" si="941"/>
        <v>0</v>
      </c>
      <c r="CV192" s="90">
        <v>0</v>
      </c>
      <c r="CW192" s="89">
        <f t="shared" si="942"/>
        <v>0</v>
      </c>
      <c r="CX192" s="104">
        <v>0</v>
      </c>
      <c r="CY192" s="89">
        <f t="shared" si="943"/>
        <v>0</v>
      </c>
      <c r="CZ192" s="90"/>
      <c r="DA192" s="89">
        <f t="shared" si="944"/>
        <v>0</v>
      </c>
      <c r="DB192" s="90">
        <v>0</v>
      </c>
      <c r="DC192" s="95">
        <f t="shared" si="945"/>
        <v>0</v>
      </c>
      <c r="DD192" s="90">
        <v>0</v>
      </c>
      <c r="DE192" s="89">
        <f t="shared" si="946"/>
        <v>0</v>
      </c>
      <c r="DF192" s="105"/>
      <c r="DG192" s="89">
        <f t="shared" si="947"/>
        <v>0</v>
      </c>
      <c r="DH192" s="90"/>
      <c r="DI192" s="89">
        <f t="shared" si="948"/>
        <v>0</v>
      </c>
      <c r="DJ192" s="90"/>
      <c r="DK192" s="89">
        <f t="shared" si="949"/>
        <v>0</v>
      </c>
      <c r="DL192" s="90"/>
      <c r="DM192" s="97">
        <f t="shared" si="950"/>
        <v>0</v>
      </c>
      <c r="DN192" s="99">
        <f t="shared" si="951"/>
        <v>600</v>
      </c>
      <c r="DO192" s="97">
        <f t="shared" si="951"/>
        <v>74693388</v>
      </c>
    </row>
    <row r="193" spans="1:119" ht="15.75" customHeight="1" x14ac:dyDescent="0.25">
      <c r="A193" s="100">
        <v>20</v>
      </c>
      <c r="B193" s="179"/>
      <c r="C193" s="178" t="s">
        <v>321</v>
      </c>
      <c r="D193" s="83">
        <v>22900</v>
      </c>
      <c r="E193" s="180">
        <v>0.87</v>
      </c>
      <c r="F193" s="180"/>
      <c r="G193" s="85">
        <v>1</v>
      </c>
      <c r="H193" s="86"/>
      <c r="I193" s="86"/>
      <c r="J193" s="83">
        <v>1.4</v>
      </c>
      <c r="K193" s="83">
        <v>1.68</v>
      </c>
      <c r="L193" s="83">
        <v>2.23</v>
      </c>
      <c r="M193" s="87">
        <v>2.57</v>
      </c>
      <c r="N193" s="110">
        <f>SUM(N194:N203)</f>
        <v>949</v>
      </c>
      <c r="O193" s="110">
        <f t="shared" ref="O193:BZ193" si="954">SUM(O194:O203)</f>
        <v>31371872.175000001</v>
      </c>
      <c r="P193" s="110">
        <f t="shared" si="954"/>
        <v>0</v>
      </c>
      <c r="Q193" s="110">
        <f t="shared" si="954"/>
        <v>0</v>
      </c>
      <c r="R193" s="110">
        <f t="shared" si="954"/>
        <v>23</v>
      </c>
      <c r="S193" s="110">
        <f t="shared" si="954"/>
        <v>761970.02</v>
      </c>
      <c r="T193" s="110">
        <f t="shared" si="954"/>
        <v>0</v>
      </c>
      <c r="U193" s="110">
        <f t="shared" si="954"/>
        <v>0</v>
      </c>
      <c r="V193" s="110">
        <f t="shared" si="954"/>
        <v>0</v>
      </c>
      <c r="W193" s="110">
        <f t="shared" si="954"/>
        <v>0</v>
      </c>
      <c r="X193" s="110">
        <f t="shared" si="954"/>
        <v>346</v>
      </c>
      <c r="Y193" s="110">
        <f t="shared" si="954"/>
        <v>37844585.799999997</v>
      </c>
      <c r="Z193" s="110">
        <f t="shared" si="954"/>
        <v>0</v>
      </c>
      <c r="AA193" s="110">
        <f t="shared" si="954"/>
        <v>0</v>
      </c>
      <c r="AB193" s="110">
        <f t="shared" si="954"/>
        <v>0</v>
      </c>
      <c r="AC193" s="110">
        <f t="shared" si="954"/>
        <v>0</v>
      </c>
      <c r="AD193" s="110">
        <f t="shared" si="954"/>
        <v>1</v>
      </c>
      <c r="AE193" s="110">
        <f t="shared" si="954"/>
        <v>23339.68</v>
      </c>
      <c r="AF193" s="110">
        <f t="shared" si="954"/>
        <v>0</v>
      </c>
      <c r="AG193" s="110">
        <f t="shared" si="954"/>
        <v>0</v>
      </c>
      <c r="AH193" s="110">
        <f t="shared" si="954"/>
        <v>2329</v>
      </c>
      <c r="AI193" s="110">
        <f t="shared" si="954"/>
        <v>54208298.339999996</v>
      </c>
      <c r="AJ193" s="110">
        <f t="shared" si="954"/>
        <v>7</v>
      </c>
      <c r="AK193" s="110">
        <f t="shared" si="954"/>
        <v>149880.5</v>
      </c>
      <c r="AL193" s="110">
        <f t="shared" si="954"/>
        <v>0</v>
      </c>
      <c r="AM193" s="110">
        <f t="shared" si="954"/>
        <v>0</v>
      </c>
      <c r="AN193" s="110">
        <f t="shared" si="954"/>
        <v>0</v>
      </c>
      <c r="AO193" s="110">
        <f t="shared" si="954"/>
        <v>0</v>
      </c>
      <c r="AP193" s="110">
        <v>1</v>
      </c>
      <c r="AQ193" s="110">
        <f t="shared" si="954"/>
        <v>22762.6</v>
      </c>
      <c r="AR193" s="110">
        <f t="shared" si="954"/>
        <v>5</v>
      </c>
      <c r="AS193" s="110">
        <f t="shared" si="954"/>
        <v>110991.72</v>
      </c>
      <c r="AT193" s="110">
        <f t="shared" si="954"/>
        <v>0</v>
      </c>
      <c r="AU193" s="110">
        <f t="shared" si="954"/>
        <v>0</v>
      </c>
      <c r="AV193" s="110">
        <f t="shared" si="954"/>
        <v>0</v>
      </c>
      <c r="AW193" s="110">
        <f t="shared" si="954"/>
        <v>0</v>
      </c>
      <c r="AX193" s="110">
        <f t="shared" si="954"/>
        <v>0</v>
      </c>
      <c r="AY193" s="110">
        <f t="shared" si="954"/>
        <v>0</v>
      </c>
      <c r="AZ193" s="110">
        <f t="shared" si="954"/>
        <v>0</v>
      </c>
      <c r="BA193" s="110">
        <f t="shared" si="954"/>
        <v>0</v>
      </c>
      <c r="BB193" s="110">
        <f t="shared" si="954"/>
        <v>28</v>
      </c>
      <c r="BC193" s="110">
        <f t="shared" si="954"/>
        <v>569032.94000000006</v>
      </c>
      <c r="BD193" s="110">
        <f t="shared" si="954"/>
        <v>33</v>
      </c>
      <c r="BE193" s="110">
        <f t="shared" si="954"/>
        <v>553740.32000000007</v>
      </c>
      <c r="BF193" s="110">
        <f t="shared" si="954"/>
        <v>2</v>
      </c>
      <c r="BG193" s="110">
        <f t="shared" si="954"/>
        <v>46089.456000000006</v>
      </c>
      <c r="BH193" s="110">
        <f t="shared" si="954"/>
        <v>59</v>
      </c>
      <c r="BI193" s="110">
        <f t="shared" si="954"/>
        <v>2223681.6</v>
      </c>
      <c r="BJ193" s="110">
        <f t="shared" si="954"/>
        <v>0</v>
      </c>
      <c r="BK193" s="110">
        <f t="shared" si="954"/>
        <v>0</v>
      </c>
      <c r="BL193" s="110">
        <f t="shared" si="954"/>
        <v>0</v>
      </c>
      <c r="BM193" s="110">
        <f t="shared" si="954"/>
        <v>0</v>
      </c>
      <c r="BN193" s="110">
        <f t="shared" si="954"/>
        <v>202</v>
      </c>
      <c r="BO193" s="110">
        <f t="shared" si="954"/>
        <v>5621076.5940000005</v>
      </c>
      <c r="BP193" s="110">
        <f t="shared" si="954"/>
        <v>51</v>
      </c>
      <c r="BQ193" s="110">
        <f t="shared" si="954"/>
        <v>1114610.784</v>
      </c>
      <c r="BR193" s="110">
        <f t="shared" si="954"/>
        <v>9</v>
      </c>
      <c r="BS193" s="110">
        <f t="shared" si="954"/>
        <v>287462.78399999999</v>
      </c>
      <c r="BT193" s="110">
        <f t="shared" si="954"/>
        <v>20</v>
      </c>
      <c r="BU193" s="110">
        <f t="shared" si="954"/>
        <v>348238.92599999998</v>
      </c>
      <c r="BV193" s="110">
        <f t="shared" si="954"/>
        <v>14</v>
      </c>
      <c r="BW193" s="110">
        <f t="shared" si="954"/>
        <v>395761.46400000004</v>
      </c>
      <c r="BX193" s="110">
        <f t="shared" si="954"/>
        <v>17</v>
      </c>
      <c r="BY193" s="110">
        <f t="shared" si="954"/>
        <v>437349.69599999994</v>
      </c>
      <c r="BZ193" s="110">
        <f t="shared" si="954"/>
        <v>4</v>
      </c>
      <c r="CA193" s="110">
        <f t="shared" ref="CA193:DO193" si="955">SUM(CA194:CA203)</f>
        <v>100027.2</v>
      </c>
      <c r="CB193" s="110">
        <f t="shared" si="955"/>
        <v>6</v>
      </c>
      <c r="CC193" s="110">
        <f t="shared" si="955"/>
        <v>154330.42799999999</v>
      </c>
      <c r="CD193" s="110">
        <f t="shared" si="955"/>
        <v>0</v>
      </c>
      <c r="CE193" s="110">
        <f t="shared" si="955"/>
        <v>0</v>
      </c>
      <c r="CF193" s="110">
        <f t="shared" si="955"/>
        <v>0</v>
      </c>
      <c r="CG193" s="110">
        <f t="shared" si="955"/>
        <v>0</v>
      </c>
      <c r="CH193" s="110">
        <f t="shared" si="955"/>
        <v>0</v>
      </c>
      <c r="CI193" s="110">
        <f t="shared" si="955"/>
        <v>0</v>
      </c>
      <c r="CJ193" s="110">
        <f t="shared" si="955"/>
        <v>0</v>
      </c>
      <c r="CK193" s="110">
        <f t="shared" si="955"/>
        <v>0</v>
      </c>
      <c r="CL193" s="110">
        <f t="shared" si="955"/>
        <v>20</v>
      </c>
      <c r="CM193" s="110">
        <f t="shared" si="955"/>
        <v>241027.07999999996</v>
      </c>
      <c r="CN193" s="110">
        <f t="shared" si="955"/>
        <v>3</v>
      </c>
      <c r="CO193" s="110">
        <f t="shared" si="955"/>
        <v>47801.46</v>
      </c>
      <c r="CP193" s="110">
        <f t="shared" si="955"/>
        <v>2</v>
      </c>
      <c r="CQ193" s="110">
        <f t="shared" si="955"/>
        <v>21095.479999999996</v>
      </c>
      <c r="CR193" s="110">
        <f t="shared" si="955"/>
        <v>5</v>
      </c>
      <c r="CS193" s="110">
        <f t="shared" si="955"/>
        <v>100142.61599999998</v>
      </c>
      <c r="CT193" s="110">
        <f t="shared" si="955"/>
        <v>15</v>
      </c>
      <c r="CU193" s="110">
        <f t="shared" si="955"/>
        <v>255405.98999999996</v>
      </c>
      <c r="CV193" s="110">
        <f t="shared" si="955"/>
        <v>0</v>
      </c>
      <c r="CW193" s="110">
        <f t="shared" si="955"/>
        <v>0</v>
      </c>
      <c r="CX193" s="110">
        <f t="shared" si="955"/>
        <v>1341</v>
      </c>
      <c r="CY193" s="110">
        <f t="shared" si="955"/>
        <v>41588357.034000002</v>
      </c>
      <c r="CZ193" s="110">
        <f t="shared" si="955"/>
        <v>0</v>
      </c>
      <c r="DA193" s="110">
        <f t="shared" si="955"/>
        <v>0</v>
      </c>
      <c r="DB193" s="110">
        <f t="shared" si="955"/>
        <v>0</v>
      </c>
      <c r="DC193" s="113">
        <f t="shared" si="955"/>
        <v>0</v>
      </c>
      <c r="DD193" s="110">
        <f t="shared" si="955"/>
        <v>0</v>
      </c>
      <c r="DE193" s="110">
        <f t="shared" si="955"/>
        <v>0</v>
      </c>
      <c r="DF193" s="114">
        <f t="shared" si="955"/>
        <v>6</v>
      </c>
      <c r="DG193" s="110">
        <f t="shared" si="955"/>
        <v>173931.91200000001</v>
      </c>
      <c r="DH193" s="110">
        <f t="shared" si="955"/>
        <v>11</v>
      </c>
      <c r="DI193" s="110">
        <f t="shared" si="955"/>
        <v>266491.69679999998</v>
      </c>
      <c r="DJ193" s="110">
        <v>5</v>
      </c>
      <c r="DK193" s="110">
        <f t="shared" si="955"/>
        <v>217545.42</v>
      </c>
      <c r="DL193" s="110">
        <f t="shared" si="955"/>
        <v>21</v>
      </c>
      <c r="DM193" s="110">
        <f t="shared" si="955"/>
        <v>833711.59799999988</v>
      </c>
      <c r="DN193" s="110">
        <f t="shared" si="955"/>
        <v>5535</v>
      </c>
      <c r="DO193" s="110">
        <f t="shared" si="955"/>
        <v>180090613.31380001</v>
      </c>
    </row>
    <row r="194" spans="1:119" ht="45" customHeight="1" x14ac:dyDescent="0.25">
      <c r="A194" s="100"/>
      <c r="B194" s="101">
        <v>163</v>
      </c>
      <c r="C194" s="82" t="s">
        <v>322</v>
      </c>
      <c r="D194" s="83">
        <v>22900</v>
      </c>
      <c r="E194" s="102">
        <v>0.66</v>
      </c>
      <c r="F194" s="102"/>
      <c r="G194" s="85">
        <v>1</v>
      </c>
      <c r="H194" s="86"/>
      <c r="I194" s="86"/>
      <c r="J194" s="83">
        <v>1.4</v>
      </c>
      <c r="K194" s="83">
        <v>1.68</v>
      </c>
      <c r="L194" s="83">
        <v>2.23</v>
      </c>
      <c r="M194" s="87">
        <v>2.57</v>
      </c>
      <c r="N194" s="90">
        <v>20</v>
      </c>
      <c r="O194" s="89">
        <f t="shared" si="897"/>
        <v>465511.2</v>
      </c>
      <c r="P194" s="90"/>
      <c r="Q194" s="90">
        <f>(P194*$D194*$E194*$G194*$J194*$Q$10)</f>
        <v>0</v>
      </c>
      <c r="R194" s="90">
        <v>3</v>
      </c>
      <c r="S194" s="89">
        <f>(R194*$D194*$E194*$G194*$J194*$S$10)</f>
        <v>69826.680000000008</v>
      </c>
      <c r="T194" s="90"/>
      <c r="U194" s="89">
        <f t="shared" ref="U194:U197" si="956">(T194/12*7*$D194*$E194*$G194*$J194*$U$10)+(T194/12*5*$D194*$E194*$G194*$J194*$U$11)</f>
        <v>0</v>
      </c>
      <c r="V194" s="90">
        <v>0</v>
      </c>
      <c r="W194" s="89">
        <f>(V194*$D194*$E194*$G194*$J194*$W$10)</f>
        <v>0</v>
      </c>
      <c r="X194" s="90"/>
      <c r="Y194" s="89">
        <f>(X194*$D194*$E194*$G194*$J194*$Y$10)</f>
        <v>0</v>
      </c>
      <c r="Z194" s="90"/>
      <c r="AA194" s="89">
        <f>(Z194*$D194*$E194*$G194*$J194*$AA$10)</f>
        <v>0</v>
      </c>
      <c r="AB194" s="90">
        <v>0</v>
      </c>
      <c r="AC194" s="89">
        <f>(AB194*$D194*$E194*$G194*$J194*$AC$10)</f>
        <v>0</v>
      </c>
      <c r="AD194" s="90"/>
      <c r="AE194" s="89">
        <f>(AD194*$D194*$E194*$G194*$J194*$AE$10)</f>
        <v>0</v>
      </c>
      <c r="AF194" s="90">
        <v>0</v>
      </c>
      <c r="AG194" s="89">
        <f>(AF194*$D194*$E194*$G194*$J194*$AG$10)</f>
        <v>0</v>
      </c>
      <c r="AH194" s="150">
        <v>4</v>
      </c>
      <c r="AI194" s="89">
        <f>(AH194*$D194*$E194*$G194*$J194*$AI$10)</f>
        <v>93102.24</v>
      </c>
      <c r="AJ194" s="90"/>
      <c r="AK194" s="89">
        <f>(AJ194*$D194*$E194*$G194*$J194*$AK$10)</f>
        <v>0</v>
      </c>
      <c r="AL194" s="104">
        <v>0</v>
      </c>
      <c r="AM194" s="89">
        <f>(AL194*$D194*$E194*$G194*$K194*$AM$10)</f>
        <v>0</v>
      </c>
      <c r="AN194" s="90">
        <v>0</v>
      </c>
      <c r="AO194" s="95">
        <f>(AN194*$D194*$E194*$G194*$K194*$AO$10)</f>
        <v>0</v>
      </c>
      <c r="AP194" s="90"/>
      <c r="AQ194" s="89">
        <f>(AP194*$D194*$E194*$G194*$J194*$AQ$10)</f>
        <v>0</v>
      </c>
      <c r="AR194" s="90"/>
      <c r="AS194" s="90">
        <f>(AR194*$D194*$E194*$G194*$J194*$AS$10)</f>
        <v>0</v>
      </c>
      <c r="AT194" s="90"/>
      <c r="AU194" s="90">
        <f>(AT194*$D194*$E194*$G194*$J194*$AU$10)</f>
        <v>0</v>
      </c>
      <c r="AV194" s="90">
        <v>0</v>
      </c>
      <c r="AW194" s="89">
        <f>(AV194*$D194*$E194*$G194*$J194*$AW$10)</f>
        <v>0</v>
      </c>
      <c r="AX194" s="90">
        <v>0</v>
      </c>
      <c r="AY194" s="89">
        <f>(AX194*$D194*$E194*$G194*$J194*$AY$10)</f>
        <v>0</v>
      </c>
      <c r="AZ194" s="90">
        <v>0</v>
      </c>
      <c r="BA194" s="89">
        <f>(AZ194*$D194*$E194*$G194*$J194*$BA$10)</f>
        <v>0</v>
      </c>
      <c r="BB194" s="90"/>
      <c r="BC194" s="89">
        <f>(BB194*$D194*$E194*$G194*$J194*$BC$10)</f>
        <v>0</v>
      </c>
      <c r="BD194" s="90"/>
      <c r="BE194" s="89">
        <f>(BD194*$D194*$E194*$G194*$J194*$BE$10)</f>
        <v>0</v>
      </c>
      <c r="BF194" s="90"/>
      <c r="BG194" s="89">
        <f>(BF194*$D194*$E194*$G194*$K194*$BG$10)</f>
        <v>0</v>
      </c>
      <c r="BH194" s="90">
        <v>1</v>
      </c>
      <c r="BI194" s="89">
        <f>(BH194*$D194*$E194*$G194*$K194*$BI$10)</f>
        <v>25391.52</v>
      </c>
      <c r="BJ194" s="90">
        <v>0</v>
      </c>
      <c r="BK194" s="89">
        <f>(BJ194*$D194*$E194*$G194*$K194*$BK$10)</f>
        <v>0</v>
      </c>
      <c r="BL194" s="90">
        <v>0</v>
      </c>
      <c r="BM194" s="89">
        <f>(BL194*$D194*$E194*$G194*$K194*$BM$10)</f>
        <v>0</v>
      </c>
      <c r="BN194" s="90"/>
      <c r="BO194" s="89">
        <f>(BN194*$D194*$E194*$G194*$K194*$BO$10)</f>
        <v>0</v>
      </c>
      <c r="BP194" s="90"/>
      <c r="BQ194" s="89">
        <f>(BP194*$D194*$E194*$G194*$K194*$BQ$10)</f>
        <v>0</v>
      </c>
      <c r="BR194" s="90"/>
      <c r="BS194" s="89">
        <f>(BR194*$D194*$E194*$G194*$K194*$BS$10)</f>
        <v>0</v>
      </c>
      <c r="BT194" s="90"/>
      <c r="BU194" s="89">
        <f>(BT194*$D194*$E194*$G194*$K194*$BU$10)</f>
        <v>0</v>
      </c>
      <c r="BV194" s="90"/>
      <c r="BW194" s="89">
        <f>(BV194*$D194*$E194*$G194*$K194*$BW$10)</f>
        <v>0</v>
      </c>
      <c r="BX194" s="90"/>
      <c r="BY194" s="89">
        <f>(BX194*$D194*$E194*$G194*$K194*$BY$10)</f>
        <v>0</v>
      </c>
      <c r="BZ194" s="90"/>
      <c r="CA194" s="97">
        <f>(BZ194*$D194*$E194*$G194*$K194*$CA$10)</f>
        <v>0</v>
      </c>
      <c r="CB194" s="90">
        <v>0</v>
      </c>
      <c r="CC194" s="89">
        <f>(CB194*$D194*$E194*$G194*$J194*$CC$10)</f>
        <v>0</v>
      </c>
      <c r="CD194" s="90">
        <v>0</v>
      </c>
      <c r="CE194" s="89">
        <f>(CD194*$D194*$E194*$G194*$J194*$CE$10)</f>
        <v>0</v>
      </c>
      <c r="CF194" s="90">
        <v>0</v>
      </c>
      <c r="CG194" s="89">
        <f>(CF194*$D194*$E194*$G194*$J194*$CG$10)</f>
        <v>0</v>
      </c>
      <c r="CH194" s="90"/>
      <c r="CI194" s="90">
        <f>(CH194*$D194*$E194*$G194*$J194*$CI$10)</f>
        <v>0</v>
      </c>
      <c r="CJ194" s="90"/>
      <c r="CK194" s="89">
        <f>(CJ194*$D194*$E194*$G194*$K194*$CK$10)</f>
        <v>0</v>
      </c>
      <c r="CL194" s="90"/>
      <c r="CM194" s="89">
        <f>(CL194*$D194*$E194*$G194*$J194*$CM$10)</f>
        <v>0</v>
      </c>
      <c r="CN194" s="90"/>
      <c r="CO194" s="89">
        <f>(CN194*$D194*$E194*$G194*$J194*$CO$10)</f>
        <v>0</v>
      </c>
      <c r="CP194" s="90"/>
      <c r="CQ194" s="89">
        <f>(CP194*$D194*$E194*$G194*$J194*$CQ$10)</f>
        <v>0</v>
      </c>
      <c r="CR194" s="90"/>
      <c r="CS194" s="89">
        <f>(CR194*$D194*$E194*$G194*$J194*$CS$10)</f>
        <v>0</v>
      </c>
      <c r="CT194" s="90"/>
      <c r="CU194" s="89">
        <f>(CT194*$D194*$E194*$G194*$J194*$CU$10)</f>
        <v>0</v>
      </c>
      <c r="CV194" s="90">
        <v>0</v>
      </c>
      <c r="CW194" s="89">
        <f>(CV194*$D194*$E194*$G194*$K194*$CW$10)</f>
        <v>0</v>
      </c>
      <c r="CX194" s="104">
        <v>6</v>
      </c>
      <c r="CY194" s="89">
        <f>(CX194*$D194*$E194*$G194*$K194*$CY$10)</f>
        <v>137114.20800000001</v>
      </c>
      <c r="CZ194" s="90"/>
      <c r="DA194" s="89">
        <f>(CZ194*$D194*$E194*$G194*$J194*$DA$10)</f>
        <v>0</v>
      </c>
      <c r="DB194" s="90">
        <v>0</v>
      </c>
      <c r="DC194" s="95">
        <f>(DB194*$D194*$E194*$G194*$K194*$DC$10)</f>
        <v>0</v>
      </c>
      <c r="DD194" s="90">
        <v>0</v>
      </c>
      <c r="DE194" s="89">
        <f>(DD194*$D194*$E194*$G194*$K194*$DE$10)</f>
        <v>0</v>
      </c>
      <c r="DF194" s="105"/>
      <c r="DG194" s="89">
        <f>(DF194*$D194*$E194*$G194*$K194*$DG$10)</f>
        <v>0</v>
      </c>
      <c r="DH194" s="90"/>
      <c r="DI194" s="89">
        <f>(DH194*$D194*$E194*$G194*$K194*$DI$10)</f>
        <v>0</v>
      </c>
      <c r="DJ194" s="90"/>
      <c r="DK194" s="89">
        <f>(DJ194*$D194*$E194*$G194*$L194*$DK$10)</f>
        <v>0</v>
      </c>
      <c r="DL194" s="90"/>
      <c r="DM194" s="97">
        <f>(DL194*$D194*$E194*$G194*$M194*$DM$10)</f>
        <v>0</v>
      </c>
      <c r="DN194" s="99">
        <f t="shared" ref="DN194:DO203" si="957">SUM(N194,P194,R194,T194,V194,X194,Z194,AB194,AD194,AF194,AH194,AJ194,AL194,AP194,AR194,CF194,AT194,AV194,AX194,AZ194,BB194,CJ194,BD194,BF194,BH194,BL194,AN194,BN194,BP194,BR194,BT194,BV194,BX194,BZ194,CB194,CD194,CH194,CL194,CN194,CP194,CR194,CT194,CV194,CX194,BJ194,CZ194,DB194,DD194,DF194,DH194,DJ194,DL194)</f>
        <v>34</v>
      </c>
      <c r="DO194" s="97">
        <f t="shared" si="957"/>
        <v>790945.848</v>
      </c>
    </row>
    <row r="195" spans="1:119" ht="30" customHeight="1" x14ac:dyDescent="0.25">
      <c r="A195" s="100"/>
      <c r="B195" s="101">
        <v>164</v>
      </c>
      <c r="C195" s="82" t="s">
        <v>323</v>
      </c>
      <c r="D195" s="83">
        <v>22900</v>
      </c>
      <c r="E195" s="102">
        <v>0.47</v>
      </c>
      <c r="F195" s="102"/>
      <c r="G195" s="85">
        <v>1</v>
      </c>
      <c r="H195" s="86"/>
      <c r="I195" s="86"/>
      <c r="J195" s="83">
        <v>1.4</v>
      </c>
      <c r="K195" s="83">
        <v>1.68</v>
      </c>
      <c r="L195" s="83">
        <v>2.23</v>
      </c>
      <c r="M195" s="87">
        <v>2.57</v>
      </c>
      <c r="N195" s="90">
        <v>138</v>
      </c>
      <c r="O195" s="89">
        <f t="shared" si="897"/>
        <v>2287352.7600000002</v>
      </c>
      <c r="P195" s="90"/>
      <c r="Q195" s="90">
        <f>(P195*$D195*$E195*$G195*$J195*$Q$10)</f>
        <v>0</v>
      </c>
      <c r="R195" s="90"/>
      <c r="S195" s="89">
        <f>(R195*$D195*$E195*$G195*$J195*$S$10)</f>
        <v>0</v>
      </c>
      <c r="T195" s="90"/>
      <c r="U195" s="89">
        <f t="shared" si="956"/>
        <v>0</v>
      </c>
      <c r="V195" s="90">
        <v>0</v>
      </c>
      <c r="W195" s="89">
        <f>(V195*$D195*$E195*$G195*$J195*$W$10)</f>
        <v>0</v>
      </c>
      <c r="X195" s="90"/>
      <c r="Y195" s="89">
        <f>(X195*$D195*$E195*$G195*$J195*$Y$10)</f>
        <v>0</v>
      </c>
      <c r="Z195" s="90"/>
      <c r="AA195" s="89">
        <f>(Z195*$D195*$E195*$G195*$J195*$AA$10)</f>
        <v>0</v>
      </c>
      <c r="AB195" s="90">
        <v>0</v>
      </c>
      <c r="AC195" s="89">
        <f>(AB195*$D195*$E195*$G195*$J195*$AC$10)</f>
        <v>0</v>
      </c>
      <c r="AD195" s="90"/>
      <c r="AE195" s="89">
        <f>(AD195*$D195*$E195*$G195*$J195*$AE$10)</f>
        <v>0</v>
      </c>
      <c r="AF195" s="90">
        <v>0</v>
      </c>
      <c r="AG195" s="89">
        <f>(AF195*$D195*$E195*$G195*$J195*$AG$10)</f>
        <v>0</v>
      </c>
      <c r="AH195" s="150">
        <v>460</v>
      </c>
      <c r="AI195" s="89">
        <f>(AH195*$D195*$E195*$G195*$J195*$AI$10)</f>
        <v>7624509.2000000002</v>
      </c>
      <c r="AJ195" s="90">
        <v>3</v>
      </c>
      <c r="AK195" s="89">
        <f>(AJ195*$D195*$E195*$G195*$J195*$AK$10)</f>
        <v>49725.06</v>
      </c>
      <c r="AL195" s="104">
        <v>0</v>
      </c>
      <c r="AM195" s="89">
        <f>(AL195*$D195*$E195*$G195*$K195*$AM$10)</f>
        <v>0</v>
      </c>
      <c r="AN195" s="90"/>
      <c r="AO195" s="95">
        <f>(AN195*$D195*$E195*$G195*$K195*$AO$10)</f>
        <v>0</v>
      </c>
      <c r="AP195" s="90"/>
      <c r="AQ195" s="89">
        <f>(AP195*$D195*$E195*$G195*$J195*$AQ$10)</f>
        <v>0</v>
      </c>
      <c r="AR195" s="90"/>
      <c r="AS195" s="90">
        <f>(AR195*$D195*$E195*$G195*$J195*$AS$10)</f>
        <v>0</v>
      </c>
      <c r="AT195" s="90"/>
      <c r="AU195" s="90">
        <f>(AT195*$D195*$E195*$G195*$J195*$AU$10)</f>
        <v>0</v>
      </c>
      <c r="AV195" s="90">
        <v>0</v>
      </c>
      <c r="AW195" s="89">
        <f>(AV195*$D195*$E195*$G195*$J195*$AW$10)</f>
        <v>0</v>
      </c>
      <c r="AX195" s="90">
        <v>0</v>
      </c>
      <c r="AY195" s="89">
        <f>(AX195*$D195*$E195*$G195*$J195*$AY$10)</f>
        <v>0</v>
      </c>
      <c r="AZ195" s="90">
        <v>0</v>
      </c>
      <c r="BA195" s="89">
        <f>(AZ195*$D195*$E195*$G195*$J195*$BA$10)</f>
        <v>0</v>
      </c>
      <c r="BB195" s="90">
        <v>15</v>
      </c>
      <c r="BC195" s="89">
        <f>(BB195*$D195*$E195*$G195*$J195*$BC$10)</f>
        <v>248625.30000000002</v>
      </c>
      <c r="BD195" s="90">
        <v>32</v>
      </c>
      <c r="BE195" s="89">
        <f>(BD195*$D195*$E195*$G195*$J195*$BE$10)</f>
        <v>530400.64</v>
      </c>
      <c r="BF195" s="90">
        <v>1</v>
      </c>
      <c r="BG195" s="89">
        <f>(BF195*$D195*$E195*$G195*$K195*$BG$10)</f>
        <v>18081.84</v>
      </c>
      <c r="BH195" s="90"/>
      <c r="BI195" s="89">
        <f>(BH195*$D195*$E195*$G195*$K195*$BI$10)</f>
        <v>0</v>
      </c>
      <c r="BJ195" s="90">
        <v>0</v>
      </c>
      <c r="BK195" s="89">
        <f>(BJ195*$D195*$E195*$G195*$K195*$BK$10)</f>
        <v>0</v>
      </c>
      <c r="BL195" s="90">
        <v>0</v>
      </c>
      <c r="BM195" s="89">
        <f>(BL195*$D195*$E195*$G195*$K195*$BM$10)</f>
        <v>0</v>
      </c>
      <c r="BN195" s="90">
        <v>43</v>
      </c>
      <c r="BO195" s="89">
        <f>(BN195*$D195*$E195*$G195*$K195*$BO$10)</f>
        <v>855271.03200000001</v>
      </c>
      <c r="BP195" s="90">
        <v>30</v>
      </c>
      <c r="BQ195" s="89">
        <f>(BP195*$D195*$E195*$G195*$K195*$BQ$10)</f>
        <v>542455.19999999995</v>
      </c>
      <c r="BR195" s="90">
        <v>1</v>
      </c>
      <c r="BS195" s="89">
        <f>(BR195*$D195*$E195*$G195*$K195*$BS$10)</f>
        <v>22602.3</v>
      </c>
      <c r="BT195" s="90">
        <v>12</v>
      </c>
      <c r="BU195" s="89">
        <f>(BT195*$D195*$E195*$G195*$K195*$BU$10)</f>
        <v>195283.87199999997</v>
      </c>
      <c r="BV195" s="90">
        <v>5</v>
      </c>
      <c r="BW195" s="89">
        <f>(BV195*$D195*$E195*$G195*$K195*$BW$10)</f>
        <v>113011.5</v>
      </c>
      <c r="BX195" s="90">
        <v>3</v>
      </c>
      <c r="BY195" s="89">
        <f>(BX195*$D195*$E195*$G195*$K195*$BY$10)</f>
        <v>54245.51999999999</v>
      </c>
      <c r="BZ195" s="90">
        <v>1</v>
      </c>
      <c r="CA195" s="97">
        <f>(BZ195*$D195*$E195*$G195*$K195*$CA$10)</f>
        <v>18081.84</v>
      </c>
      <c r="CB195" s="90">
        <v>0</v>
      </c>
      <c r="CC195" s="89">
        <f>(CB195*$D195*$E195*$G195*$J195*$CC$10)</f>
        <v>0</v>
      </c>
      <c r="CD195" s="90">
        <v>0</v>
      </c>
      <c r="CE195" s="89">
        <f>(CD195*$D195*$E195*$G195*$J195*$CE$10)</f>
        <v>0</v>
      </c>
      <c r="CF195" s="90">
        <v>0</v>
      </c>
      <c r="CG195" s="89">
        <f>(CF195*$D195*$E195*$G195*$J195*$CG$10)</f>
        <v>0</v>
      </c>
      <c r="CH195" s="90"/>
      <c r="CI195" s="90">
        <f>(CH195*$D195*$E195*$G195*$J195*$CI$10)</f>
        <v>0</v>
      </c>
      <c r="CJ195" s="90"/>
      <c r="CK195" s="89">
        <f>(CJ195*$D195*$E195*$G195*$K195*$CK$10)</f>
        <v>0</v>
      </c>
      <c r="CL195" s="90">
        <v>6</v>
      </c>
      <c r="CM195" s="89">
        <f>(CL195*$D195*$E195*$G195*$J195*$CM$10)</f>
        <v>63286.439999999981</v>
      </c>
      <c r="CN195" s="90"/>
      <c r="CO195" s="89">
        <f>(CN195*$D195*$E195*$G195*$J195*$CO$10)</f>
        <v>0</v>
      </c>
      <c r="CP195" s="90">
        <v>2</v>
      </c>
      <c r="CQ195" s="89">
        <f>(CP195*$D195*$E195*$G195*$J195*$CQ$10)</f>
        <v>21095.479999999996</v>
      </c>
      <c r="CR195" s="90">
        <v>3</v>
      </c>
      <c r="CS195" s="89">
        <f>(CR195*$D195*$E195*$G195*$J195*$CS$10)</f>
        <v>51081.197999999982</v>
      </c>
      <c r="CT195" s="90">
        <v>15</v>
      </c>
      <c r="CU195" s="89">
        <f>(CT195*$D195*$E195*$G195*$J195*$CU$10)</f>
        <v>255405.98999999996</v>
      </c>
      <c r="CV195" s="90">
        <v>0</v>
      </c>
      <c r="CW195" s="89">
        <f>(CV195*$D195*$E195*$G195*$K195*$CW$10)</f>
        <v>0</v>
      </c>
      <c r="CX195" s="104">
        <v>200</v>
      </c>
      <c r="CY195" s="89">
        <f>(CX195*$D195*$E195*$G195*$K195*$CY$10)</f>
        <v>3254731.2</v>
      </c>
      <c r="CZ195" s="90"/>
      <c r="DA195" s="89">
        <f>(CZ195*$D195*$E195*$G195*$J195*$DA$10)</f>
        <v>0</v>
      </c>
      <c r="DB195" s="90">
        <v>0</v>
      </c>
      <c r="DC195" s="95">
        <f>(DB195*$D195*$E195*$G195*$K195*$DC$10)</f>
        <v>0</v>
      </c>
      <c r="DD195" s="90"/>
      <c r="DE195" s="89">
        <f>(DD195*$D195*$E195*$G195*$K195*$DE$10)</f>
        <v>0</v>
      </c>
      <c r="DF195" s="105">
        <v>1</v>
      </c>
      <c r="DG195" s="89">
        <f>(DF195*$D195*$E195*$G195*$K195*$DG$10)</f>
        <v>21698.207999999999</v>
      </c>
      <c r="DH195" s="90">
        <v>7</v>
      </c>
      <c r="DI195" s="89">
        <f>(DH195*$D195*$E195*$G195*$K195*$DI$10)</f>
        <v>143027.35439999998</v>
      </c>
      <c r="DJ195" s="90"/>
      <c r="DK195" s="89">
        <f>(DJ195*$D195*$E195*$G195*$L195*$DK$10)</f>
        <v>0</v>
      </c>
      <c r="DL195" s="90">
        <v>6</v>
      </c>
      <c r="DM195" s="97">
        <f>(DL195*$D195*$E195*$G195*$M195*$DM$10)</f>
        <v>199158.55199999994</v>
      </c>
      <c r="DN195" s="99">
        <f t="shared" si="957"/>
        <v>984</v>
      </c>
      <c r="DO195" s="97">
        <f t="shared" si="957"/>
        <v>16569130.486400001</v>
      </c>
    </row>
    <row r="196" spans="1:119" ht="15.75" customHeight="1" x14ac:dyDescent="0.25">
      <c r="A196" s="100"/>
      <c r="B196" s="101">
        <v>165</v>
      </c>
      <c r="C196" s="82" t="s">
        <v>324</v>
      </c>
      <c r="D196" s="83">
        <v>22900</v>
      </c>
      <c r="E196" s="102">
        <v>0.61</v>
      </c>
      <c r="F196" s="102"/>
      <c r="G196" s="147">
        <v>0.75</v>
      </c>
      <c r="H196" s="148"/>
      <c r="I196" s="148"/>
      <c r="J196" s="83">
        <v>1.4</v>
      </c>
      <c r="K196" s="83">
        <v>1.68</v>
      </c>
      <c r="L196" s="83">
        <v>2.23</v>
      </c>
      <c r="M196" s="87">
        <v>2.57</v>
      </c>
      <c r="N196" s="90">
        <v>53</v>
      </c>
      <c r="O196" s="89">
        <f t="shared" si="897"/>
        <v>855112.33500000008</v>
      </c>
      <c r="P196" s="90"/>
      <c r="Q196" s="90">
        <f>(P196*$D196*$E196*$G196*$J196*$Q$10)</f>
        <v>0</v>
      </c>
      <c r="R196" s="90"/>
      <c r="S196" s="89">
        <f>(R196*$D196*$E196*$G196*$J196*$S$10)</f>
        <v>0</v>
      </c>
      <c r="T196" s="90"/>
      <c r="U196" s="89">
        <f t="shared" si="956"/>
        <v>0</v>
      </c>
      <c r="V196" s="90">
        <v>0</v>
      </c>
      <c r="W196" s="89">
        <f>(V196*$D196*$E196*$G196*$J196*$W$10)</f>
        <v>0</v>
      </c>
      <c r="X196" s="90"/>
      <c r="Y196" s="89">
        <f>(X196*$D196*$E196*$G196*$J196*$Y$10)</f>
        <v>0</v>
      </c>
      <c r="Z196" s="90"/>
      <c r="AA196" s="89">
        <f>(Z196*$D196*$E196*$G196*$J196*$AA$10)</f>
        <v>0</v>
      </c>
      <c r="AB196" s="90">
        <v>0</v>
      </c>
      <c r="AC196" s="89">
        <f>(AB196*$D196*$E196*$G196*$J196*$AC$10)</f>
        <v>0</v>
      </c>
      <c r="AD196" s="90"/>
      <c r="AE196" s="89">
        <f>(AD196*$D196*$E196*$G196*$J196*$AE$10)</f>
        <v>0</v>
      </c>
      <c r="AF196" s="90">
        <v>0</v>
      </c>
      <c r="AG196" s="89">
        <f>(AF196*$D196*$E196*$G196*$J196*$AG$10)</f>
        <v>0</v>
      </c>
      <c r="AH196" s="150">
        <v>228</v>
      </c>
      <c r="AI196" s="89">
        <f>(AH196*$D196*$E196*$G196*$J196*$AI$10)</f>
        <v>3678596.46</v>
      </c>
      <c r="AJ196" s="90"/>
      <c r="AK196" s="89">
        <f>(AJ196*$D196*$E196*$G196*$J196*$AK$10)</f>
        <v>0</v>
      </c>
      <c r="AL196" s="104">
        <v>0</v>
      </c>
      <c r="AM196" s="89">
        <f>(AL196*$D196*$E196*$G196*$K196*$AM$10)</f>
        <v>0</v>
      </c>
      <c r="AN196" s="90"/>
      <c r="AO196" s="95">
        <f>(AN196*$D196*$E196*$G196*$K196*$AO$10)</f>
        <v>0</v>
      </c>
      <c r="AP196" s="90"/>
      <c r="AQ196" s="89">
        <f>(AP196*$D196*$E196*$G196*$J196*$AQ$10)</f>
        <v>0</v>
      </c>
      <c r="AR196" s="90"/>
      <c r="AS196" s="90">
        <f>(AR196*$D196*$E196*$G196*$J196*$AS$10)</f>
        <v>0</v>
      </c>
      <c r="AT196" s="90"/>
      <c r="AU196" s="90">
        <f>(AT196*$D196*$E196*$G196*$J196*$AU$10)</f>
        <v>0</v>
      </c>
      <c r="AV196" s="90">
        <v>0</v>
      </c>
      <c r="AW196" s="89">
        <f>(AV196*$D196*$E196*$G196*$J196*$AW$10)</f>
        <v>0</v>
      </c>
      <c r="AX196" s="90">
        <v>0</v>
      </c>
      <c r="AY196" s="89">
        <f>(AX196*$D196*$E196*$G196*$J196*$AY$10)</f>
        <v>0</v>
      </c>
      <c r="AZ196" s="90">
        <v>0</v>
      </c>
      <c r="BA196" s="89">
        <f>(AZ196*$D196*$E196*$G196*$J196*$BA$10)</f>
        <v>0</v>
      </c>
      <c r="BB196" s="90"/>
      <c r="BC196" s="89">
        <f>(BB196*$D196*$E196*$G196*$J196*$BC$10)</f>
        <v>0</v>
      </c>
      <c r="BD196" s="90"/>
      <c r="BE196" s="89">
        <f>(BD196*$D196*$E196*$G196*$J196*$BE$10)</f>
        <v>0</v>
      </c>
      <c r="BF196" s="90"/>
      <c r="BG196" s="89">
        <f>(BF196*$D196*$E196*$G196*$K196*$BG$10)</f>
        <v>0</v>
      </c>
      <c r="BH196" s="90"/>
      <c r="BI196" s="89">
        <f>(BH196*$D196*$E196*$G196*$K196*$BI$10)</f>
        <v>0</v>
      </c>
      <c r="BJ196" s="90">
        <v>0</v>
      </c>
      <c r="BK196" s="89">
        <f>(BJ196*$D196*$E196*$G196*$K196*$BK$10)</f>
        <v>0</v>
      </c>
      <c r="BL196" s="90">
        <v>0</v>
      </c>
      <c r="BM196" s="89">
        <f>(BL196*$D196*$E196*$G196*$K196*$BM$10)</f>
        <v>0</v>
      </c>
      <c r="BN196" s="90">
        <v>9</v>
      </c>
      <c r="BO196" s="89">
        <f>(BN196*$D196*$E196*$G196*$K196*$BO$10)</f>
        <v>174249.30600000001</v>
      </c>
      <c r="BP196" s="90"/>
      <c r="BQ196" s="89">
        <f>(BP196*$D196*$E196*$G196*$K196*$BQ$10)</f>
        <v>0</v>
      </c>
      <c r="BR196" s="90"/>
      <c r="BS196" s="89">
        <f>(BR196*$D196*$E196*$G196*$K196*$BS$10)</f>
        <v>0</v>
      </c>
      <c r="BT196" s="90">
        <v>5</v>
      </c>
      <c r="BU196" s="89">
        <f>(BT196*$D196*$E196*$G196*$K196*$BU$10)</f>
        <v>79204.23</v>
      </c>
      <c r="BV196" s="90"/>
      <c r="BW196" s="89">
        <f>(BV196*$D196*$E196*$G196*$K196*$BW$10)</f>
        <v>0</v>
      </c>
      <c r="BX196" s="90"/>
      <c r="BY196" s="89">
        <f>(BX196*$D196*$E196*$G196*$K196*$BY$10)</f>
        <v>0</v>
      </c>
      <c r="BZ196" s="90"/>
      <c r="CA196" s="97">
        <f>(BZ196*$D196*$E196*$G196*$K196*$CA$10)</f>
        <v>0</v>
      </c>
      <c r="CB196" s="90">
        <v>0</v>
      </c>
      <c r="CC196" s="89">
        <f>(CB196*$D196*$E196*$G196*$J196*$CC$10)</f>
        <v>0</v>
      </c>
      <c r="CD196" s="90">
        <v>0</v>
      </c>
      <c r="CE196" s="89">
        <f>(CD196*$D196*$E196*$G196*$J196*$CE$10)</f>
        <v>0</v>
      </c>
      <c r="CF196" s="90">
        <v>0</v>
      </c>
      <c r="CG196" s="89">
        <f>(CF196*$D196*$E196*$G196*$J196*$CG$10)</f>
        <v>0</v>
      </c>
      <c r="CH196" s="90"/>
      <c r="CI196" s="90">
        <f>(CH196*$D196*$E196*$G196*$J196*$CI$10)</f>
        <v>0</v>
      </c>
      <c r="CJ196" s="90"/>
      <c r="CK196" s="89">
        <f>(CJ196*$D196*$E196*$G196*$K196*$CK$10)</f>
        <v>0</v>
      </c>
      <c r="CL196" s="90">
        <v>8</v>
      </c>
      <c r="CM196" s="89">
        <f>(CL196*$D196*$E196*$G196*$J196*$CM$10)</f>
        <v>82137.719999999987</v>
      </c>
      <c r="CN196" s="90"/>
      <c r="CO196" s="89">
        <f>(CN196*$D196*$E196*$G196*$J196*$CO$10)</f>
        <v>0</v>
      </c>
      <c r="CP196" s="90"/>
      <c r="CQ196" s="89">
        <f>(CP196*$D196*$E196*$G196*$J196*$CQ$10)</f>
        <v>0</v>
      </c>
      <c r="CR196" s="90"/>
      <c r="CS196" s="89">
        <f>(CR196*$D196*$E196*$G196*$J196*$CS$10)</f>
        <v>0</v>
      </c>
      <c r="CT196" s="90"/>
      <c r="CU196" s="89">
        <f>(CT196*$D196*$E196*$G196*$J196*$CU$10)</f>
        <v>0</v>
      </c>
      <c r="CV196" s="90">
        <v>0</v>
      </c>
      <c r="CW196" s="89">
        <f>(CV196*$D196*$E196*$G196*$K196*$CW$10)</f>
        <v>0</v>
      </c>
      <c r="CX196" s="104">
        <v>51</v>
      </c>
      <c r="CY196" s="89">
        <f>(CX196*$D196*$E196*$G196*$K196*$CY$10)</f>
        <v>807883.14599999995</v>
      </c>
      <c r="CZ196" s="90"/>
      <c r="DA196" s="89">
        <f>(CZ196*$D196*$E196*$G196*$J196*$DA$10)</f>
        <v>0</v>
      </c>
      <c r="DB196" s="90">
        <v>0</v>
      </c>
      <c r="DC196" s="95">
        <f>(DB196*$D196*$E196*$G196*$K196*$DC$10)</f>
        <v>0</v>
      </c>
      <c r="DD196" s="90">
        <v>0</v>
      </c>
      <c r="DE196" s="89">
        <f>(DD196*$D196*$E196*$G196*$K196*$DE$10)</f>
        <v>0</v>
      </c>
      <c r="DF196" s="105">
        <v>1</v>
      </c>
      <c r="DG196" s="89">
        <f>(DF196*$D196*$E196*$G196*$K196*$DG$10)</f>
        <v>21121.127999999997</v>
      </c>
      <c r="DH196" s="90"/>
      <c r="DI196" s="89">
        <f>(DH196*$D196*$E196*$G196*$K196*$DI$10)</f>
        <v>0</v>
      </c>
      <c r="DJ196" s="90"/>
      <c r="DK196" s="89">
        <f>(DJ196*$D196*$E196*$G196*$L196*$DK$10)</f>
        <v>0</v>
      </c>
      <c r="DL196" s="90">
        <v>6</v>
      </c>
      <c r="DM196" s="97">
        <f>(DL196*$D196*$E196*$G196*$M196*$DM$10)</f>
        <v>193861.78199999998</v>
      </c>
      <c r="DN196" s="99">
        <f t="shared" si="957"/>
        <v>361</v>
      </c>
      <c r="DO196" s="97">
        <f t="shared" si="957"/>
        <v>5892166.1069999989</v>
      </c>
    </row>
    <row r="197" spans="1:119" ht="60" customHeight="1" x14ac:dyDescent="0.25">
      <c r="A197" s="100"/>
      <c r="B197" s="101">
        <v>166</v>
      </c>
      <c r="C197" s="82" t="s">
        <v>325</v>
      </c>
      <c r="D197" s="83">
        <v>22900</v>
      </c>
      <c r="E197" s="102">
        <v>0.71</v>
      </c>
      <c r="F197" s="102"/>
      <c r="G197" s="85">
        <v>1</v>
      </c>
      <c r="H197" s="86"/>
      <c r="I197" s="86"/>
      <c r="J197" s="83">
        <v>1.4</v>
      </c>
      <c r="K197" s="83">
        <v>1.68</v>
      </c>
      <c r="L197" s="83">
        <v>2.23</v>
      </c>
      <c r="M197" s="87">
        <v>2.57</v>
      </c>
      <c r="N197" s="90">
        <v>83</v>
      </c>
      <c r="O197" s="89">
        <f t="shared" si="897"/>
        <v>2078225.38</v>
      </c>
      <c r="P197" s="90"/>
      <c r="Q197" s="90">
        <f>(P197*$D197*$E197*$G197*$J197*$Q$10)</f>
        <v>0</v>
      </c>
      <c r="R197" s="90">
        <v>10</v>
      </c>
      <c r="S197" s="89">
        <f>(R197*$D197*$E197*$G197*$J197*$S$10)</f>
        <v>250388.6</v>
      </c>
      <c r="T197" s="90"/>
      <c r="U197" s="89">
        <f t="shared" si="956"/>
        <v>0</v>
      </c>
      <c r="V197" s="90">
        <v>0</v>
      </c>
      <c r="W197" s="89">
        <f>(V197*$D197*$E197*$G197*$J197*$W$10)</f>
        <v>0</v>
      </c>
      <c r="X197" s="90"/>
      <c r="Y197" s="89">
        <f>(X197*$D197*$E197*$G197*$J197*$Y$10)</f>
        <v>0</v>
      </c>
      <c r="Z197" s="90"/>
      <c r="AA197" s="89">
        <f>(Z197*$D197*$E197*$G197*$J197*$AA$10)</f>
        <v>0</v>
      </c>
      <c r="AB197" s="90">
        <v>0</v>
      </c>
      <c r="AC197" s="89">
        <f>(AB197*$D197*$E197*$G197*$J197*$AC$10)</f>
        <v>0</v>
      </c>
      <c r="AD197" s="90"/>
      <c r="AE197" s="89">
        <f>(AD197*$D197*$E197*$G197*$J197*$AE$10)</f>
        <v>0</v>
      </c>
      <c r="AF197" s="90">
        <v>0</v>
      </c>
      <c r="AG197" s="89">
        <f>(AF197*$D197*$E197*$G197*$J197*$AG$10)</f>
        <v>0</v>
      </c>
      <c r="AH197" s="150">
        <v>167</v>
      </c>
      <c r="AI197" s="89">
        <f>(AH197*$D197*$E197*$G197*$J197*$AI$10)</f>
        <v>4181489.62</v>
      </c>
      <c r="AJ197" s="90">
        <v>4</v>
      </c>
      <c r="AK197" s="89">
        <f>(AJ197*$D197*$E197*$G197*$J197*$AK$10)</f>
        <v>100155.44</v>
      </c>
      <c r="AL197" s="104">
        <v>0</v>
      </c>
      <c r="AM197" s="89">
        <f>(AL197*$D197*$E197*$G197*$K197*$AM$10)</f>
        <v>0</v>
      </c>
      <c r="AN197" s="90"/>
      <c r="AO197" s="95">
        <f>(AN197*$D197*$E197*$G197*$K197*$AO$10)</f>
        <v>0</v>
      </c>
      <c r="AP197" s="90">
        <v>1</v>
      </c>
      <c r="AQ197" s="89">
        <f>(AP197*$D197*$E197*$G197*$J197*$AQ$10)</f>
        <v>22762.6</v>
      </c>
      <c r="AR197" s="90">
        <v>2</v>
      </c>
      <c r="AS197" s="90">
        <f>(AR197*$D197*$E197*$G197*$J197*$AS$10)</f>
        <v>40972.68</v>
      </c>
      <c r="AT197" s="90"/>
      <c r="AU197" s="90">
        <f>(AT197*$D197*$E197*$G197*$J197*$AU$10)</f>
        <v>0</v>
      </c>
      <c r="AV197" s="90">
        <v>0</v>
      </c>
      <c r="AW197" s="89">
        <f>(AV197*$D197*$E197*$G197*$J197*$AW$10)</f>
        <v>0</v>
      </c>
      <c r="AX197" s="90">
        <v>0</v>
      </c>
      <c r="AY197" s="89">
        <f>(AX197*$D197*$E197*$G197*$J197*$AY$10)</f>
        <v>0</v>
      </c>
      <c r="AZ197" s="90">
        <v>0</v>
      </c>
      <c r="BA197" s="89">
        <f>(AZ197*$D197*$E197*$G197*$J197*$BA$10)</f>
        <v>0</v>
      </c>
      <c r="BB197" s="90">
        <v>10</v>
      </c>
      <c r="BC197" s="89">
        <f>(BB197*$D197*$E197*$G197*$J197*$BC$10)</f>
        <v>250388.6</v>
      </c>
      <c r="BD197" s="90"/>
      <c r="BE197" s="89">
        <f>(BD197*$D197*$E197*$G197*$J197*$BE$10)</f>
        <v>0</v>
      </c>
      <c r="BF197" s="90"/>
      <c r="BG197" s="89">
        <f>(BF197*$D197*$E197*$G197*$K197*$BG$10)</f>
        <v>0</v>
      </c>
      <c r="BH197" s="90">
        <v>1</v>
      </c>
      <c r="BI197" s="89">
        <f>(BH197*$D197*$E197*$G197*$K197*$BI$10)</f>
        <v>27315.119999999999</v>
      </c>
      <c r="BJ197" s="90">
        <v>0</v>
      </c>
      <c r="BK197" s="89">
        <f>(BJ197*$D197*$E197*$G197*$K197*$BK$10)</f>
        <v>0</v>
      </c>
      <c r="BL197" s="90">
        <v>0</v>
      </c>
      <c r="BM197" s="89">
        <f>(BL197*$D197*$E197*$G197*$K197*$BM$10)</f>
        <v>0</v>
      </c>
      <c r="BN197" s="90">
        <f>49+6</f>
        <v>55</v>
      </c>
      <c r="BO197" s="89">
        <f>(BN197*$D197*$E197*$G197*$K197*$BO$10)</f>
        <v>1652564.76</v>
      </c>
      <c r="BP197" s="90">
        <v>20</v>
      </c>
      <c r="BQ197" s="89">
        <f>(BP197*$D197*$E197*$G197*$K197*$BQ$10)</f>
        <v>546302.4</v>
      </c>
      <c r="BR197" s="90">
        <v>7</v>
      </c>
      <c r="BS197" s="89">
        <f>(BR197*$D197*$E197*$G197*$K197*$BS$10)</f>
        <v>239007.3</v>
      </c>
      <c r="BT197" s="90">
        <v>3</v>
      </c>
      <c r="BU197" s="89">
        <f>(BT197*$D197*$E197*$G197*$K197*$BU$10)</f>
        <v>73750.824000000008</v>
      </c>
      <c r="BV197" s="90">
        <v>5</v>
      </c>
      <c r="BW197" s="89">
        <f>(BV197*$D197*$E197*$G197*$K197*$BW$10)</f>
        <v>170719.5</v>
      </c>
      <c r="BX197" s="90">
        <v>13</v>
      </c>
      <c r="BY197" s="89">
        <f>(BX197*$D197*$E197*$G197*$K197*$BY$10)</f>
        <v>355096.56</v>
      </c>
      <c r="BZ197" s="90">
        <v>3</v>
      </c>
      <c r="CA197" s="97">
        <f>(BZ197*$D197*$E197*$G197*$K197*$CA$10)</f>
        <v>81945.36</v>
      </c>
      <c r="CB197" s="90">
        <v>6</v>
      </c>
      <c r="CC197" s="89">
        <f>(CB197*$D197*$E197*$G197*$J197*$CC$10)</f>
        <v>154330.42799999999</v>
      </c>
      <c r="CD197" s="90">
        <v>0</v>
      </c>
      <c r="CE197" s="89">
        <f>(CD197*$D197*$E197*$G197*$J197*$CE$10)</f>
        <v>0</v>
      </c>
      <c r="CF197" s="90">
        <v>0</v>
      </c>
      <c r="CG197" s="89">
        <f>(CF197*$D197*$E197*$G197*$J197*$CG$10)</f>
        <v>0</v>
      </c>
      <c r="CH197" s="90"/>
      <c r="CI197" s="90">
        <f>(CH197*$D197*$E197*$G197*$J197*$CI$10)</f>
        <v>0</v>
      </c>
      <c r="CJ197" s="90"/>
      <c r="CK197" s="89">
        <f>(CJ197*$D197*$E197*$G197*$K197*$CK$10)</f>
        <v>0</v>
      </c>
      <c r="CL197" s="90">
        <v>6</v>
      </c>
      <c r="CM197" s="89">
        <f>(CL197*$D197*$E197*$G197*$J197*$CM$10)</f>
        <v>95602.92</v>
      </c>
      <c r="CN197" s="90">
        <v>3</v>
      </c>
      <c r="CO197" s="89">
        <f>(CN197*$D197*$E197*$G197*$J197*$CO$10)</f>
        <v>47801.46</v>
      </c>
      <c r="CP197" s="90"/>
      <c r="CQ197" s="89">
        <f>(CP197*$D197*$E197*$G197*$J197*$CQ$10)</f>
        <v>0</v>
      </c>
      <c r="CR197" s="90">
        <v>1</v>
      </c>
      <c r="CS197" s="89">
        <f>(CR197*$D197*$E197*$G197*$J197*$CS$10)</f>
        <v>25721.737999999998</v>
      </c>
      <c r="CT197" s="90"/>
      <c r="CU197" s="89">
        <f>(CT197*$D197*$E197*$G197*$J197*$CU$10)</f>
        <v>0</v>
      </c>
      <c r="CV197" s="90">
        <v>0</v>
      </c>
      <c r="CW197" s="89">
        <f>(CV197*$D197*$E197*$G197*$K197*$CW$10)</f>
        <v>0</v>
      </c>
      <c r="CX197" s="104">
        <v>173</v>
      </c>
      <c r="CY197" s="89">
        <f>(CX197*$D197*$E197*$G197*$K197*$CY$10)</f>
        <v>4252964.1840000004</v>
      </c>
      <c r="CZ197" s="90"/>
      <c r="DA197" s="89">
        <f>(CZ197*$D197*$E197*$G197*$J197*$DA$10)</f>
        <v>0</v>
      </c>
      <c r="DB197" s="90">
        <v>0</v>
      </c>
      <c r="DC197" s="95">
        <f>(DB197*$D197*$E197*$G197*$K197*$DC$10)</f>
        <v>0</v>
      </c>
      <c r="DD197" s="90"/>
      <c r="DE197" s="89">
        <f>(DD197*$D197*$E197*$G197*$K197*$DE$10)</f>
        <v>0</v>
      </c>
      <c r="DF197" s="105">
        <v>4</v>
      </c>
      <c r="DG197" s="89">
        <f>(DF197*$D197*$E197*$G197*$K197*$DG$10)</f>
        <v>131112.576</v>
      </c>
      <c r="DH197" s="90">
        <v>4</v>
      </c>
      <c r="DI197" s="89">
        <f>(DH197*$D197*$E197*$G197*$K197*$DI$10)</f>
        <v>123464.34239999998</v>
      </c>
      <c r="DJ197" s="90">
        <v>5</v>
      </c>
      <c r="DK197" s="89">
        <f>(DJ197*$D197*$E197*$G197*$L197*$DK$10)</f>
        <v>217545.42</v>
      </c>
      <c r="DL197" s="90">
        <v>8</v>
      </c>
      <c r="DM197" s="97">
        <f>(DL197*$D197*$E197*$G197*$M197*$DM$10)</f>
        <v>401142.04799999995</v>
      </c>
      <c r="DN197" s="99">
        <f t="shared" si="957"/>
        <v>594</v>
      </c>
      <c r="DO197" s="97">
        <f t="shared" si="957"/>
        <v>15520769.860399999</v>
      </c>
    </row>
    <row r="198" spans="1:119" ht="45" customHeight="1" x14ac:dyDescent="0.25">
      <c r="A198" s="100"/>
      <c r="B198" s="101">
        <v>167</v>
      </c>
      <c r="C198" s="82" t="s">
        <v>326</v>
      </c>
      <c r="D198" s="83">
        <v>22900</v>
      </c>
      <c r="E198" s="102">
        <v>0.84</v>
      </c>
      <c r="F198" s="102"/>
      <c r="G198" s="147">
        <v>0.8</v>
      </c>
      <c r="H198" s="148"/>
      <c r="I198" s="148"/>
      <c r="J198" s="83">
        <v>1.4</v>
      </c>
      <c r="K198" s="83">
        <v>1.68</v>
      </c>
      <c r="L198" s="83">
        <v>2.23</v>
      </c>
      <c r="M198" s="87">
        <v>2.57</v>
      </c>
      <c r="N198" s="90">
        <v>15</v>
      </c>
      <c r="O198" s="89">
        <f t="shared" ref="O198:O199" si="958">(N198*$D198*$E198*$G198*$J198)</f>
        <v>323164.79999999999</v>
      </c>
      <c r="P198" s="90"/>
      <c r="Q198" s="90">
        <f t="shared" ref="Q198:Q199" si="959">(P198*$D198*$E198*$G198*$J198)</f>
        <v>0</v>
      </c>
      <c r="R198" s="90">
        <v>1</v>
      </c>
      <c r="S198" s="89">
        <f t="shared" ref="S198:S199" si="960">(R198*$D198*$E198*$G198*$J198)</f>
        <v>21544.32</v>
      </c>
      <c r="T198" s="90"/>
      <c r="U198" s="89">
        <f t="shared" ref="U198:U199" si="961">(T198*$D198*$E198*$G198*$J198)</f>
        <v>0</v>
      </c>
      <c r="V198" s="90">
        <v>0</v>
      </c>
      <c r="W198" s="89">
        <f t="shared" ref="W198:W199" si="962">(V198*$D198*$E198*$G198*$J198)</f>
        <v>0</v>
      </c>
      <c r="X198" s="90"/>
      <c r="Y198" s="89">
        <f t="shared" ref="Y198:Y199" si="963">(X198*$D198*$E198*$G198*$J198)</f>
        <v>0</v>
      </c>
      <c r="Z198" s="90"/>
      <c r="AA198" s="89">
        <f t="shared" ref="AA198:AA199" si="964">(Z198*$D198*$E198*$G198*$J198)</f>
        <v>0</v>
      </c>
      <c r="AB198" s="90">
        <v>0</v>
      </c>
      <c r="AC198" s="89">
        <f t="shared" ref="AC198:AC199" si="965">(AB198*$D198*$E198*$G198*$J198)</f>
        <v>0</v>
      </c>
      <c r="AD198" s="90"/>
      <c r="AE198" s="89">
        <f t="shared" ref="AE198:AE199" si="966">(AD198*$D198*$E198*$G198*$J198)</f>
        <v>0</v>
      </c>
      <c r="AF198" s="90">
        <v>0</v>
      </c>
      <c r="AG198" s="89">
        <f t="shared" ref="AG198:AG199" si="967">(AF198*$D198*$E198*$G198*$J198)</f>
        <v>0</v>
      </c>
      <c r="AH198" s="150">
        <v>563</v>
      </c>
      <c r="AI198" s="89">
        <f t="shared" ref="AI198:AI199" si="968">(AH198*$D198*$E198*$G198*$J198)</f>
        <v>12129452.16</v>
      </c>
      <c r="AJ198" s="90"/>
      <c r="AK198" s="89">
        <f t="shared" ref="AK198:AK199" si="969">(AJ198*$D198*$E198*$G198*$J198)</f>
        <v>0</v>
      </c>
      <c r="AL198" s="104">
        <v>0</v>
      </c>
      <c r="AM198" s="89">
        <f t="shared" ref="AM198:AM199" si="970">(AL198*$D198*$E198*$G198*$K198)</f>
        <v>0</v>
      </c>
      <c r="AN198" s="90">
        <v>0</v>
      </c>
      <c r="AO198" s="95">
        <f t="shared" ref="AO198:AO199" si="971">(AN198*$D198*$E198*$G198*$K198)</f>
        <v>0</v>
      </c>
      <c r="AP198" s="90"/>
      <c r="AQ198" s="89">
        <f t="shared" ref="AQ198:AQ199" si="972">(AP198*$D198*$E198*$G198*$J198)</f>
        <v>0</v>
      </c>
      <c r="AR198" s="90"/>
      <c r="AS198" s="90">
        <f t="shared" ref="AS198:AS199" si="973">(AR198*$D198*$E198*$G198*$J198)</f>
        <v>0</v>
      </c>
      <c r="AT198" s="90"/>
      <c r="AU198" s="90">
        <f t="shared" ref="AU198:AU199" si="974">(AT198*$D198*$E198*$G198*$J198)</f>
        <v>0</v>
      </c>
      <c r="AV198" s="90">
        <v>0</v>
      </c>
      <c r="AW198" s="89">
        <f t="shared" ref="AW198:AW199" si="975">(AV198*$D198*$E198*$G198*$J198)</f>
        <v>0</v>
      </c>
      <c r="AX198" s="90">
        <v>0</v>
      </c>
      <c r="AY198" s="89">
        <f t="shared" ref="AY198:AY199" si="976">(AX198*$D198*$E198*$G198*$J198)</f>
        <v>0</v>
      </c>
      <c r="AZ198" s="90">
        <v>0</v>
      </c>
      <c r="BA198" s="89">
        <f t="shared" ref="BA198:BA199" si="977">(AZ198*$D198*$E198*$G198*$J198)</f>
        <v>0</v>
      </c>
      <c r="BB198" s="90"/>
      <c r="BC198" s="89">
        <f t="shared" ref="BC198:BC199" si="978">(BB198*$D198*$E198*$G198*$J198)</f>
        <v>0</v>
      </c>
      <c r="BD198" s="90"/>
      <c r="BE198" s="89">
        <f t="shared" ref="BE198:BE199" si="979">(BD198*$D198*$E198*$G198*$J198)</f>
        <v>0</v>
      </c>
      <c r="BF198" s="90"/>
      <c r="BG198" s="89">
        <f t="shared" ref="BG198:BG199" si="980">(BF198*$D198*$E198*$G198*$K198)</f>
        <v>0</v>
      </c>
      <c r="BH198" s="90"/>
      <c r="BI198" s="89">
        <f t="shared" ref="BI198:BI199" si="981">(BH198*$D198*$E198*$G198*$K198)</f>
        <v>0</v>
      </c>
      <c r="BJ198" s="90">
        <v>0</v>
      </c>
      <c r="BK198" s="89">
        <f t="shared" ref="BK198:BK199" si="982">(BJ198*$D198*$E198*$G198*$K198)</f>
        <v>0</v>
      </c>
      <c r="BL198" s="90">
        <v>0</v>
      </c>
      <c r="BM198" s="89">
        <f t="shared" ref="BM198:BM199" si="983">(BL198*$D198*$E198*$G198*$K198)</f>
        <v>0</v>
      </c>
      <c r="BN198" s="90">
        <v>32</v>
      </c>
      <c r="BO198" s="89">
        <f t="shared" ref="BO198:BO199" si="984">(BN198*$D198*$E198*$G198*$K198)</f>
        <v>827301.88800000004</v>
      </c>
      <c r="BP198" s="90">
        <v>1</v>
      </c>
      <c r="BQ198" s="89">
        <f t="shared" ref="BQ198:BQ199" si="985">(BP198*$D198*$E198*$G198*$K198)</f>
        <v>25853.184000000001</v>
      </c>
      <c r="BR198" s="90">
        <v>1</v>
      </c>
      <c r="BS198" s="89">
        <f t="shared" ref="BS198:BS199" si="986">(BR198*$D198*$E198*$G198*$K198)</f>
        <v>25853.184000000001</v>
      </c>
      <c r="BT198" s="90"/>
      <c r="BU198" s="89">
        <f t="shared" ref="BU198:BU199" si="987">(BT198*$D198*$E198*$G198*$K198)</f>
        <v>0</v>
      </c>
      <c r="BV198" s="90"/>
      <c r="BW198" s="89">
        <f t="shared" ref="BW198:BW199" si="988">(BV198*$D198*$E198*$G198*$K198)</f>
        <v>0</v>
      </c>
      <c r="BX198" s="90"/>
      <c r="BY198" s="89">
        <f t="shared" ref="BY198:BY199" si="989">(BX198*$D198*$E198*$G198*$K198)</f>
        <v>0</v>
      </c>
      <c r="BZ198" s="90"/>
      <c r="CA198" s="97">
        <f t="shared" ref="CA198:CA199" si="990">(BZ198*$D198*$E198*$G198*$K198)</f>
        <v>0</v>
      </c>
      <c r="CB198" s="90">
        <v>0</v>
      </c>
      <c r="CC198" s="89">
        <f t="shared" ref="CC198:CC199" si="991">(CB198*$D198*$E198*$G198*$J198)</f>
        <v>0</v>
      </c>
      <c r="CD198" s="90">
        <v>0</v>
      </c>
      <c r="CE198" s="89">
        <f t="shared" ref="CE198:CE199" si="992">(CD198*$D198*$E198*$G198*$J198)</f>
        <v>0</v>
      </c>
      <c r="CF198" s="90">
        <v>0</v>
      </c>
      <c r="CG198" s="89">
        <f t="shared" ref="CG198:CG199" si="993">(CF198*$D198*$E198*$G198*$J198)</f>
        <v>0</v>
      </c>
      <c r="CH198" s="90"/>
      <c r="CI198" s="90">
        <f t="shared" ref="CI198:CI199" si="994">(CH198*$D198*$E198*$G198*$J198)</f>
        <v>0</v>
      </c>
      <c r="CJ198" s="90"/>
      <c r="CK198" s="89">
        <f t="shared" ref="CK198:CK199" si="995">(CJ198*$D198*$E198*$G198*$K198)</f>
        <v>0</v>
      </c>
      <c r="CL198" s="90">
        <v>0</v>
      </c>
      <c r="CM198" s="89">
        <f t="shared" ref="CM198:CM199" si="996">(CL198*$D198*$E198*$G198*$J198)</f>
        <v>0</v>
      </c>
      <c r="CN198" s="90"/>
      <c r="CO198" s="89">
        <f t="shared" ref="CO198:CO199" si="997">(CN198*$D198*$E198*$G198*$J198)</f>
        <v>0</v>
      </c>
      <c r="CP198" s="90"/>
      <c r="CQ198" s="89">
        <f t="shared" ref="CQ198:CQ199" si="998">(CP198*$D198*$E198*$G198*$J198)</f>
        <v>0</v>
      </c>
      <c r="CR198" s="90"/>
      <c r="CS198" s="89">
        <f t="shared" ref="CS198:CS199" si="999">(CR198*$D198*$E198*$G198*$J198)</f>
        <v>0</v>
      </c>
      <c r="CT198" s="90"/>
      <c r="CU198" s="89">
        <f t="shared" ref="CU198:CU199" si="1000">(CT198*$D198*$E198*$G198*$J198)</f>
        <v>0</v>
      </c>
      <c r="CV198" s="90">
        <v>0</v>
      </c>
      <c r="CW198" s="89">
        <f t="shared" ref="CW198:CW199" si="1001">(CV198*$D198*$E198*$G198*$K198)</f>
        <v>0</v>
      </c>
      <c r="CX198" s="104">
        <v>170</v>
      </c>
      <c r="CY198" s="89">
        <f t="shared" ref="CY198:CY199" si="1002">(CX198*$D198*$E198*$G198*$K198)</f>
        <v>4395041.28</v>
      </c>
      <c r="CZ198" s="90"/>
      <c r="DA198" s="89">
        <f t="shared" ref="DA198:DA199" si="1003">(CZ198*$D198*$E198*$G198*$J198)</f>
        <v>0</v>
      </c>
      <c r="DB198" s="90">
        <v>0</v>
      </c>
      <c r="DC198" s="95">
        <f t="shared" ref="DC198:DC199" si="1004">(DB198*$D198*$E198*$G198*$K198)</f>
        <v>0</v>
      </c>
      <c r="DD198" s="90">
        <v>0</v>
      </c>
      <c r="DE198" s="89">
        <f t="shared" ref="DE198:DE199" si="1005">(DD198*$D198*$E198*$G198*$K198)</f>
        <v>0</v>
      </c>
      <c r="DF198" s="105"/>
      <c r="DG198" s="89">
        <f t="shared" ref="DG198:DG199" si="1006">(DF198*$D198*$E198*$G198*$K198)</f>
        <v>0</v>
      </c>
      <c r="DH198" s="90"/>
      <c r="DI198" s="89">
        <f t="shared" ref="DI198:DI199" si="1007">(DH198*$D198*$E198*$G198*$K198)</f>
        <v>0</v>
      </c>
      <c r="DJ198" s="90"/>
      <c r="DK198" s="89">
        <f t="shared" ref="DK198:DK199" si="1008">(DJ198*$D198*$E198*$G198*$L198)</f>
        <v>0</v>
      </c>
      <c r="DL198" s="90">
        <v>1</v>
      </c>
      <c r="DM198" s="97">
        <f t="shared" ref="DM198:DM199" si="1009">(DL198*$D198*$E198*$G198*$M198)</f>
        <v>39549.216</v>
      </c>
      <c r="DN198" s="99">
        <f t="shared" si="957"/>
        <v>784</v>
      </c>
      <c r="DO198" s="97">
        <f t="shared" si="957"/>
        <v>17787760.031999998</v>
      </c>
    </row>
    <row r="199" spans="1:119" ht="45" customHeight="1" x14ac:dyDescent="0.25">
      <c r="A199" s="100"/>
      <c r="B199" s="101">
        <v>168</v>
      </c>
      <c r="C199" s="82" t="s">
        <v>327</v>
      </c>
      <c r="D199" s="83">
        <v>22900</v>
      </c>
      <c r="E199" s="102">
        <v>0.91</v>
      </c>
      <c r="F199" s="102"/>
      <c r="G199" s="147">
        <v>0.8</v>
      </c>
      <c r="H199" s="148"/>
      <c r="I199" s="148"/>
      <c r="J199" s="83">
        <v>1.4</v>
      </c>
      <c r="K199" s="83">
        <v>1.68</v>
      </c>
      <c r="L199" s="83">
        <v>2.23</v>
      </c>
      <c r="M199" s="87">
        <v>2.57</v>
      </c>
      <c r="N199" s="90">
        <v>213</v>
      </c>
      <c r="O199" s="89">
        <f t="shared" si="958"/>
        <v>4971351.84</v>
      </c>
      <c r="P199" s="90"/>
      <c r="Q199" s="90">
        <f t="shared" si="959"/>
        <v>0</v>
      </c>
      <c r="R199" s="90">
        <v>3</v>
      </c>
      <c r="S199" s="89">
        <f t="shared" si="960"/>
        <v>70019.040000000008</v>
      </c>
      <c r="T199" s="90"/>
      <c r="U199" s="89">
        <f t="shared" si="961"/>
        <v>0</v>
      </c>
      <c r="V199" s="90">
        <v>0</v>
      </c>
      <c r="W199" s="89">
        <f t="shared" si="962"/>
        <v>0</v>
      </c>
      <c r="X199" s="90"/>
      <c r="Y199" s="89">
        <f t="shared" si="963"/>
        <v>0</v>
      </c>
      <c r="Z199" s="90"/>
      <c r="AA199" s="89">
        <f t="shared" si="964"/>
        <v>0</v>
      </c>
      <c r="AB199" s="90">
        <v>0</v>
      </c>
      <c r="AC199" s="89">
        <f t="shared" si="965"/>
        <v>0</v>
      </c>
      <c r="AD199" s="90">
        <v>1</v>
      </c>
      <c r="AE199" s="89">
        <f t="shared" si="966"/>
        <v>23339.68</v>
      </c>
      <c r="AF199" s="90">
        <v>0</v>
      </c>
      <c r="AG199" s="89">
        <f t="shared" si="967"/>
        <v>0</v>
      </c>
      <c r="AH199" s="150">
        <v>657</v>
      </c>
      <c r="AI199" s="89">
        <f t="shared" si="968"/>
        <v>15334169.76</v>
      </c>
      <c r="AJ199" s="90"/>
      <c r="AK199" s="89">
        <f t="shared" si="969"/>
        <v>0</v>
      </c>
      <c r="AL199" s="104">
        <v>0</v>
      </c>
      <c r="AM199" s="89">
        <f t="shared" si="970"/>
        <v>0</v>
      </c>
      <c r="AN199" s="90"/>
      <c r="AO199" s="95">
        <f t="shared" si="971"/>
        <v>0</v>
      </c>
      <c r="AP199" s="90"/>
      <c r="AQ199" s="89">
        <f t="shared" si="972"/>
        <v>0</v>
      </c>
      <c r="AR199" s="90">
        <v>3</v>
      </c>
      <c r="AS199" s="90">
        <f t="shared" si="973"/>
        <v>70019.040000000008</v>
      </c>
      <c r="AT199" s="90">
        <v>0</v>
      </c>
      <c r="AU199" s="90">
        <f t="shared" si="974"/>
        <v>0</v>
      </c>
      <c r="AV199" s="90">
        <v>0</v>
      </c>
      <c r="AW199" s="89">
        <f t="shared" si="975"/>
        <v>0</v>
      </c>
      <c r="AX199" s="90">
        <v>0</v>
      </c>
      <c r="AY199" s="89">
        <f t="shared" si="976"/>
        <v>0</v>
      </c>
      <c r="AZ199" s="90">
        <v>0</v>
      </c>
      <c r="BA199" s="89">
        <f t="shared" si="977"/>
        <v>0</v>
      </c>
      <c r="BB199" s="90">
        <v>3</v>
      </c>
      <c r="BC199" s="89">
        <f t="shared" si="978"/>
        <v>70019.040000000008</v>
      </c>
      <c r="BD199" s="90">
        <v>1</v>
      </c>
      <c r="BE199" s="89">
        <f t="shared" si="979"/>
        <v>23339.68</v>
      </c>
      <c r="BF199" s="90">
        <v>1</v>
      </c>
      <c r="BG199" s="89">
        <f t="shared" si="980"/>
        <v>28007.616000000002</v>
      </c>
      <c r="BH199" s="90"/>
      <c r="BI199" s="89">
        <f t="shared" si="981"/>
        <v>0</v>
      </c>
      <c r="BJ199" s="90">
        <v>0</v>
      </c>
      <c r="BK199" s="89">
        <f t="shared" si="982"/>
        <v>0</v>
      </c>
      <c r="BL199" s="90">
        <v>0</v>
      </c>
      <c r="BM199" s="89">
        <f t="shared" si="983"/>
        <v>0</v>
      </c>
      <c r="BN199" s="90">
        <f>33+5</f>
        <v>38</v>
      </c>
      <c r="BO199" s="89">
        <f t="shared" si="984"/>
        <v>1064289.4080000001</v>
      </c>
      <c r="BP199" s="90"/>
      <c r="BQ199" s="89">
        <f t="shared" si="985"/>
        <v>0</v>
      </c>
      <c r="BR199" s="90"/>
      <c r="BS199" s="89">
        <f t="shared" si="986"/>
        <v>0</v>
      </c>
      <c r="BT199" s="90"/>
      <c r="BU199" s="89">
        <f t="shared" si="987"/>
        <v>0</v>
      </c>
      <c r="BV199" s="90">
        <v>4</v>
      </c>
      <c r="BW199" s="89">
        <f t="shared" si="988"/>
        <v>112030.46400000001</v>
      </c>
      <c r="BX199" s="90">
        <v>1</v>
      </c>
      <c r="BY199" s="89">
        <f t="shared" si="989"/>
        <v>28007.616000000002</v>
      </c>
      <c r="BZ199" s="90"/>
      <c r="CA199" s="97">
        <f t="shared" si="990"/>
        <v>0</v>
      </c>
      <c r="CB199" s="90">
        <v>0</v>
      </c>
      <c r="CC199" s="89">
        <f t="shared" si="991"/>
        <v>0</v>
      </c>
      <c r="CD199" s="90">
        <v>0</v>
      </c>
      <c r="CE199" s="89">
        <f t="shared" si="992"/>
        <v>0</v>
      </c>
      <c r="CF199" s="90"/>
      <c r="CG199" s="89">
        <f t="shared" si="993"/>
        <v>0</v>
      </c>
      <c r="CH199" s="90"/>
      <c r="CI199" s="90">
        <f t="shared" si="994"/>
        <v>0</v>
      </c>
      <c r="CJ199" s="90"/>
      <c r="CK199" s="89">
        <f t="shared" si="995"/>
        <v>0</v>
      </c>
      <c r="CL199" s="90">
        <v>0</v>
      </c>
      <c r="CM199" s="89">
        <f t="shared" si="996"/>
        <v>0</v>
      </c>
      <c r="CN199" s="90"/>
      <c r="CO199" s="89">
        <f t="shared" si="997"/>
        <v>0</v>
      </c>
      <c r="CP199" s="90"/>
      <c r="CQ199" s="89">
        <f t="shared" si="998"/>
        <v>0</v>
      </c>
      <c r="CR199" s="90">
        <v>1</v>
      </c>
      <c r="CS199" s="89">
        <f t="shared" si="999"/>
        <v>23339.68</v>
      </c>
      <c r="CT199" s="90"/>
      <c r="CU199" s="89">
        <f t="shared" si="1000"/>
        <v>0</v>
      </c>
      <c r="CV199" s="90">
        <v>0</v>
      </c>
      <c r="CW199" s="89">
        <f t="shared" si="1001"/>
        <v>0</v>
      </c>
      <c r="CX199" s="104">
        <v>298</v>
      </c>
      <c r="CY199" s="89">
        <f t="shared" si="1002"/>
        <v>8346269.5680000009</v>
      </c>
      <c r="CZ199" s="90"/>
      <c r="DA199" s="89">
        <f t="shared" si="1003"/>
        <v>0</v>
      </c>
      <c r="DB199" s="90">
        <v>0</v>
      </c>
      <c r="DC199" s="95">
        <f t="shared" si="1004"/>
        <v>0</v>
      </c>
      <c r="DD199" s="90">
        <v>0</v>
      </c>
      <c r="DE199" s="89">
        <f t="shared" si="1005"/>
        <v>0</v>
      </c>
      <c r="DF199" s="105"/>
      <c r="DG199" s="89">
        <f t="shared" si="1006"/>
        <v>0</v>
      </c>
      <c r="DH199" s="90"/>
      <c r="DI199" s="89">
        <f t="shared" si="1007"/>
        <v>0</v>
      </c>
      <c r="DJ199" s="90"/>
      <c r="DK199" s="89">
        <f t="shared" si="1008"/>
        <v>0</v>
      </c>
      <c r="DL199" s="90"/>
      <c r="DM199" s="97">
        <f t="shared" si="1009"/>
        <v>0</v>
      </c>
      <c r="DN199" s="99">
        <f t="shared" si="957"/>
        <v>1224</v>
      </c>
      <c r="DO199" s="97">
        <f t="shared" si="957"/>
        <v>30164202.432</v>
      </c>
    </row>
    <row r="200" spans="1:119" ht="45" customHeight="1" x14ac:dyDescent="0.25">
      <c r="A200" s="100"/>
      <c r="B200" s="101">
        <v>169</v>
      </c>
      <c r="C200" s="82" t="s">
        <v>328</v>
      </c>
      <c r="D200" s="83">
        <v>22900</v>
      </c>
      <c r="E200" s="102">
        <v>1.1000000000000001</v>
      </c>
      <c r="F200" s="102"/>
      <c r="G200" s="147">
        <v>0.9</v>
      </c>
      <c r="H200" s="148"/>
      <c r="I200" s="148"/>
      <c r="J200" s="83">
        <v>1.4</v>
      </c>
      <c r="K200" s="83">
        <v>1.68</v>
      </c>
      <c r="L200" s="83">
        <v>2.23</v>
      </c>
      <c r="M200" s="87">
        <v>2.57</v>
      </c>
      <c r="N200" s="90">
        <v>29</v>
      </c>
      <c r="O200" s="89">
        <f t="shared" si="897"/>
        <v>1012486.8600000002</v>
      </c>
      <c r="P200" s="90"/>
      <c r="Q200" s="90">
        <f>(P200*$D200*$E200*$G200*$J200*$Q$10)</f>
        <v>0</v>
      </c>
      <c r="R200" s="90"/>
      <c r="S200" s="89">
        <f>(R200*$D200*$E200*$G200*$J200*$S$10)</f>
        <v>0</v>
      </c>
      <c r="T200" s="90"/>
      <c r="U200" s="89">
        <f t="shared" ref="U200:U202" si="1010">(T200/12*7*$D200*$E200*$G200*$J200*$U$10)+(T200/12*5*$D200*$E200*$G200*$J200*$U$11)</f>
        <v>0</v>
      </c>
      <c r="V200" s="90">
        <v>0</v>
      </c>
      <c r="W200" s="89">
        <f>(V200*$D200*$E200*$G200*$J200*$W$10)</f>
        <v>0</v>
      </c>
      <c r="X200" s="90">
        <v>10</v>
      </c>
      <c r="Y200" s="89">
        <f>(X200*$D200*$E200*$G200*$J200*$Y$10)</f>
        <v>444351.6</v>
      </c>
      <c r="Z200" s="90"/>
      <c r="AA200" s="89">
        <f>(Z200*$D200*$E200*$G200*$J200*$AA$10)</f>
        <v>0</v>
      </c>
      <c r="AB200" s="90">
        <v>0</v>
      </c>
      <c r="AC200" s="89">
        <f>(AB200*$D200*$E200*$G200*$J200*$AC$10)</f>
        <v>0</v>
      </c>
      <c r="AD200" s="90"/>
      <c r="AE200" s="89">
        <f>(AD200*$D200*$E200*$G200*$J200*$AE$10)</f>
        <v>0</v>
      </c>
      <c r="AF200" s="90">
        <v>0</v>
      </c>
      <c r="AG200" s="89">
        <f>(AF200*$D200*$E200*$G200*$J200*$AG$10)</f>
        <v>0</v>
      </c>
      <c r="AH200" s="150">
        <v>63</v>
      </c>
      <c r="AI200" s="89">
        <f>(AH200*$D200*$E200*$G200*$J200*$AI$10)</f>
        <v>2199540.4200000004</v>
      </c>
      <c r="AJ200" s="90"/>
      <c r="AK200" s="89">
        <f>(AJ200*$D200*$E200*$G200*$J200*$AK$10)</f>
        <v>0</v>
      </c>
      <c r="AL200" s="104">
        <v>0</v>
      </c>
      <c r="AM200" s="89">
        <f>(AL200*$D200*$E200*$G200*$K200*$AM$10)</f>
        <v>0</v>
      </c>
      <c r="AN200" s="90">
        <v>0</v>
      </c>
      <c r="AO200" s="95">
        <f>(AN200*$D200*$E200*$G200*$K200*$AO$10)</f>
        <v>0</v>
      </c>
      <c r="AP200" s="90"/>
      <c r="AQ200" s="89">
        <f>(AP200*$D200*$E200*$G200*$J200*$AQ$10)</f>
        <v>0</v>
      </c>
      <c r="AR200" s="90"/>
      <c r="AS200" s="90">
        <f>(AR200*$D200*$E200*$G200*$J200*$AS$10)</f>
        <v>0</v>
      </c>
      <c r="AT200" s="90">
        <v>0</v>
      </c>
      <c r="AU200" s="90">
        <f>(AT200*$D200*$E200*$G200*$J200*$AU$10)</f>
        <v>0</v>
      </c>
      <c r="AV200" s="90">
        <v>0</v>
      </c>
      <c r="AW200" s="89">
        <f>(AV200*$D200*$E200*$G200*$J200*$AW$10)</f>
        <v>0</v>
      </c>
      <c r="AX200" s="90">
        <v>0</v>
      </c>
      <c r="AY200" s="89">
        <f>(AX200*$D200*$E200*$G200*$J200*$AY$10)</f>
        <v>0</v>
      </c>
      <c r="AZ200" s="90">
        <v>0</v>
      </c>
      <c r="BA200" s="89">
        <f>(AZ200*$D200*$E200*$G200*$J200*$BA$10)</f>
        <v>0</v>
      </c>
      <c r="BB200" s="90"/>
      <c r="BC200" s="89">
        <f>(BB200*$D200*$E200*$G200*$J200*$BC$10)</f>
        <v>0</v>
      </c>
      <c r="BD200" s="90"/>
      <c r="BE200" s="89">
        <f>(BD200*$D200*$E200*$G200*$J200*$BE$10)</f>
        <v>0</v>
      </c>
      <c r="BF200" s="90"/>
      <c r="BG200" s="89">
        <f>(BF200*$D200*$E200*$G200*$K200*$BG$10)</f>
        <v>0</v>
      </c>
      <c r="BH200" s="90">
        <v>57</v>
      </c>
      <c r="BI200" s="89">
        <f>(BH200*$D200*$E200*$G200*$K200*$BI$10)</f>
        <v>2170974.96</v>
      </c>
      <c r="BJ200" s="90">
        <v>0</v>
      </c>
      <c r="BK200" s="89">
        <f>(BJ200*$D200*$E200*$G200*$K200*$BK$10)</f>
        <v>0</v>
      </c>
      <c r="BL200" s="90">
        <v>0</v>
      </c>
      <c r="BM200" s="89">
        <f>(BL200*$D200*$E200*$G200*$K200*$BM$10)</f>
        <v>0</v>
      </c>
      <c r="BN200" s="90">
        <v>25</v>
      </c>
      <c r="BO200" s="89">
        <f>(BN200*$D200*$E200*$G200*$K200*$BO$10)</f>
        <v>1047400.2000000001</v>
      </c>
      <c r="BP200" s="90"/>
      <c r="BQ200" s="89">
        <f>(BP200*$D200*$E200*$G200*$K200*$BQ$10)</f>
        <v>0</v>
      </c>
      <c r="BR200" s="90"/>
      <c r="BS200" s="89">
        <f>(BR200*$D200*$E200*$G200*$K200*$BS$10)</f>
        <v>0</v>
      </c>
      <c r="BT200" s="90"/>
      <c r="BU200" s="89">
        <f>(BT200*$D200*$E200*$G200*$K200*$BU$10)</f>
        <v>0</v>
      </c>
      <c r="BV200" s="90"/>
      <c r="BW200" s="89">
        <f>(BV200*$D200*$E200*$G200*$K200*$BW$10)</f>
        <v>0</v>
      </c>
      <c r="BX200" s="90"/>
      <c r="BY200" s="89">
        <f>(BX200*$D200*$E200*$G200*$K200*$BY$10)</f>
        <v>0</v>
      </c>
      <c r="BZ200" s="90"/>
      <c r="CA200" s="97">
        <f>(BZ200*$D200*$E200*$G200*$K200*$CA$10)</f>
        <v>0</v>
      </c>
      <c r="CB200" s="90">
        <v>0</v>
      </c>
      <c r="CC200" s="89">
        <f>(CB200*$D200*$E200*$G200*$J200*$CC$10)</f>
        <v>0</v>
      </c>
      <c r="CD200" s="90">
        <v>0</v>
      </c>
      <c r="CE200" s="89">
        <f>(CD200*$D200*$E200*$G200*$J200*$CE$10)</f>
        <v>0</v>
      </c>
      <c r="CF200" s="90">
        <v>0</v>
      </c>
      <c r="CG200" s="89">
        <f>(CF200*$D200*$E200*$G200*$J200*$CG$10)</f>
        <v>0</v>
      </c>
      <c r="CH200" s="90"/>
      <c r="CI200" s="90">
        <f>(CH200*$D200*$E200*$G200*$J200*$CI$10)</f>
        <v>0</v>
      </c>
      <c r="CJ200" s="90"/>
      <c r="CK200" s="89">
        <f>(CJ200*$D200*$E200*$G200*$K200*$CK$10)</f>
        <v>0</v>
      </c>
      <c r="CL200" s="90">
        <v>0</v>
      </c>
      <c r="CM200" s="89">
        <f>(CL200*$D200*$E200*$G200*$J200*$CM$10)</f>
        <v>0</v>
      </c>
      <c r="CN200" s="90"/>
      <c r="CO200" s="89">
        <f>(CN200*$D200*$E200*$G200*$J200*$CO$10)</f>
        <v>0</v>
      </c>
      <c r="CP200" s="90"/>
      <c r="CQ200" s="89">
        <f>(CP200*$D200*$E200*$G200*$J200*$CQ$10)</f>
        <v>0</v>
      </c>
      <c r="CR200" s="90"/>
      <c r="CS200" s="89">
        <f>(CR200*$D200*$E200*$G200*$J200*$CS$10)</f>
        <v>0</v>
      </c>
      <c r="CT200" s="90"/>
      <c r="CU200" s="89">
        <f>(CT200*$D200*$E200*$G200*$J200*$CU$10)</f>
        <v>0</v>
      </c>
      <c r="CV200" s="90">
        <v>0</v>
      </c>
      <c r="CW200" s="89">
        <f>(CV200*$D200*$E200*$G200*$K200*$CW$10)</f>
        <v>0</v>
      </c>
      <c r="CX200" s="104">
        <v>59</v>
      </c>
      <c r="CY200" s="89">
        <f>(CX200*$D200*$E200*$G200*$K200*$CY$10)</f>
        <v>2022434.5680000004</v>
      </c>
      <c r="CZ200" s="90"/>
      <c r="DA200" s="89">
        <f>(CZ200*$D200*$E200*$G200*$J200*$DA$10)</f>
        <v>0</v>
      </c>
      <c r="DB200" s="90">
        <v>0</v>
      </c>
      <c r="DC200" s="95">
        <f>(DB200*$D200*$E200*$G200*$K200*$DC$10)</f>
        <v>0</v>
      </c>
      <c r="DD200" s="90">
        <v>0</v>
      </c>
      <c r="DE200" s="89">
        <f>(DD200*$D200*$E200*$G200*$K200*$DE$10)</f>
        <v>0</v>
      </c>
      <c r="DF200" s="105"/>
      <c r="DG200" s="89">
        <f>(DF200*$D200*$E200*$G200*$K200*$DG$10)</f>
        <v>0</v>
      </c>
      <c r="DH200" s="90"/>
      <c r="DI200" s="89">
        <f>(DH200*$D200*$E200*$G200*$K200*$DI$10)</f>
        <v>0</v>
      </c>
      <c r="DJ200" s="90"/>
      <c r="DK200" s="89">
        <f>(DJ200*$D200*$E200*$G200*$L200*$DK$10)</f>
        <v>0</v>
      </c>
      <c r="DL200" s="90"/>
      <c r="DM200" s="97">
        <f>(DL200*$D200*$E200*$G200*$M200*$DM$10)</f>
        <v>0</v>
      </c>
      <c r="DN200" s="99">
        <f t="shared" si="957"/>
        <v>243</v>
      </c>
      <c r="DO200" s="97">
        <f t="shared" si="957"/>
        <v>8897188.6080000009</v>
      </c>
    </row>
    <row r="201" spans="1:119" ht="48" customHeight="1" x14ac:dyDescent="0.25">
      <c r="A201" s="100"/>
      <c r="B201" s="101">
        <v>170</v>
      </c>
      <c r="C201" s="82" t="s">
        <v>329</v>
      </c>
      <c r="D201" s="83">
        <v>22900</v>
      </c>
      <c r="E201" s="102">
        <v>1.35</v>
      </c>
      <c r="F201" s="102"/>
      <c r="G201" s="85">
        <v>1</v>
      </c>
      <c r="H201" s="86"/>
      <c r="I201" s="86"/>
      <c r="J201" s="83">
        <v>1.4</v>
      </c>
      <c r="K201" s="83">
        <v>1.68</v>
      </c>
      <c r="L201" s="83">
        <v>2.23</v>
      </c>
      <c r="M201" s="87">
        <v>2.57</v>
      </c>
      <c r="N201" s="90">
        <v>378</v>
      </c>
      <c r="O201" s="89">
        <f t="shared" si="897"/>
        <v>17996239.800000001</v>
      </c>
      <c r="P201" s="90"/>
      <c r="Q201" s="90">
        <f>(P201*$D201*$E201*$G201*$J201*$Q$10)</f>
        <v>0</v>
      </c>
      <c r="R201" s="90">
        <v>3</v>
      </c>
      <c r="S201" s="89">
        <f>(R201*$D201*$E201*$G201*$J201*$S$10)</f>
        <v>142827.29999999999</v>
      </c>
      <c r="T201" s="90"/>
      <c r="U201" s="89">
        <f t="shared" si="1010"/>
        <v>0</v>
      </c>
      <c r="V201" s="90">
        <v>0</v>
      </c>
      <c r="W201" s="89">
        <f>(V201*$D201*$E201*$G201*$J201*$W$10)</f>
        <v>0</v>
      </c>
      <c r="X201" s="90">
        <v>313</v>
      </c>
      <c r="Y201" s="89">
        <f>(X201*$D201*$E201*$G201*$J201*$Y$10)</f>
        <v>18965734.199999999</v>
      </c>
      <c r="Z201" s="90"/>
      <c r="AA201" s="89">
        <f>(Z201*$D201*$E201*$G201*$J201*$AA$10)</f>
        <v>0</v>
      </c>
      <c r="AB201" s="90">
        <v>0</v>
      </c>
      <c r="AC201" s="89">
        <f>(AB201*$D201*$E201*$G201*$J201*$AC$10)</f>
        <v>0</v>
      </c>
      <c r="AD201" s="90"/>
      <c r="AE201" s="89">
        <f>(AD201*$D201*$E201*$G201*$J201*$AE$10)</f>
        <v>0</v>
      </c>
      <c r="AF201" s="90">
        <v>0</v>
      </c>
      <c r="AG201" s="89">
        <f>(AF201*$D201*$E201*$G201*$J201*$AG$10)</f>
        <v>0</v>
      </c>
      <c r="AH201" s="150">
        <v>184</v>
      </c>
      <c r="AI201" s="89">
        <f>(AH201*$D201*$E201*$G201*$J201*$AI$10)</f>
        <v>8760074.4000000004</v>
      </c>
      <c r="AJ201" s="90"/>
      <c r="AK201" s="89">
        <f>(AJ201*$D201*$E201*$G201*$J201*$AK$10)</f>
        <v>0</v>
      </c>
      <c r="AL201" s="104">
        <v>0</v>
      </c>
      <c r="AM201" s="89">
        <f>(AL201*$D201*$E201*$G201*$K201*$AM$10)</f>
        <v>0</v>
      </c>
      <c r="AN201" s="90">
        <v>0</v>
      </c>
      <c r="AO201" s="95">
        <f>(AN201*$D201*$E201*$G201*$K201*$AO$10)</f>
        <v>0</v>
      </c>
      <c r="AP201" s="90"/>
      <c r="AQ201" s="89">
        <f>(AP201*$D201*$E201*$G201*$J201*$AQ$10)</f>
        <v>0</v>
      </c>
      <c r="AR201" s="90">
        <v>0</v>
      </c>
      <c r="AS201" s="90">
        <f>(AR201*$D201*$E201*$G201*$J201*$AS$10)</f>
        <v>0</v>
      </c>
      <c r="AT201" s="90">
        <v>0</v>
      </c>
      <c r="AU201" s="90">
        <f>(AT201*$D201*$E201*$G201*$J201*$AU$10)</f>
        <v>0</v>
      </c>
      <c r="AV201" s="90">
        <v>0</v>
      </c>
      <c r="AW201" s="89">
        <f>(AV201*$D201*$E201*$G201*$J201*$AW$10)</f>
        <v>0</v>
      </c>
      <c r="AX201" s="90">
        <v>0</v>
      </c>
      <c r="AY201" s="89">
        <f>(AX201*$D201*$E201*$G201*$J201*$AY$10)</f>
        <v>0</v>
      </c>
      <c r="AZ201" s="90">
        <v>0</v>
      </c>
      <c r="BA201" s="89">
        <f>(AZ201*$D201*$E201*$G201*$J201*$BA$10)</f>
        <v>0</v>
      </c>
      <c r="BB201" s="90"/>
      <c r="BC201" s="89">
        <f>(BB201*$D201*$E201*$G201*$J201*$BC$10)</f>
        <v>0</v>
      </c>
      <c r="BD201" s="90"/>
      <c r="BE201" s="89">
        <f>(BD201*$D201*$E201*$G201*$J201*$BE$10)</f>
        <v>0</v>
      </c>
      <c r="BF201" s="90"/>
      <c r="BG201" s="89">
        <f>(BF201*$D201*$E201*$G201*$K201*$BG$10)</f>
        <v>0</v>
      </c>
      <c r="BH201" s="90">
        <v>0</v>
      </c>
      <c r="BI201" s="89">
        <f>(BH201*$D201*$E201*$G201*$K201*$BI$10)</f>
        <v>0</v>
      </c>
      <c r="BJ201" s="90">
        <v>0</v>
      </c>
      <c r="BK201" s="89">
        <f>(BJ201*$D201*$E201*$G201*$K201*$BK$10)</f>
        <v>0</v>
      </c>
      <c r="BL201" s="90">
        <v>0</v>
      </c>
      <c r="BM201" s="89">
        <f>(BL201*$D201*$E201*$G201*$K201*$BM$10)</f>
        <v>0</v>
      </c>
      <c r="BN201" s="90"/>
      <c r="BO201" s="89">
        <f>(BN201*$D201*$E201*$G201*$K201*$BO$10)</f>
        <v>0</v>
      </c>
      <c r="BP201" s="90"/>
      <c r="BQ201" s="89">
        <f>(BP201*$D201*$E201*$G201*$K201*$BQ$10)</f>
        <v>0</v>
      </c>
      <c r="BR201" s="90"/>
      <c r="BS201" s="89">
        <f>(BR201*$D201*$E201*$G201*$K201*$BS$10)</f>
        <v>0</v>
      </c>
      <c r="BT201" s="90"/>
      <c r="BU201" s="89">
        <f>(BT201*$D201*$E201*$G201*$K201*$BU$10)</f>
        <v>0</v>
      </c>
      <c r="BV201" s="90"/>
      <c r="BW201" s="89">
        <f>(BV201*$D201*$E201*$G201*$K201*$BW$10)</f>
        <v>0</v>
      </c>
      <c r="BX201" s="90"/>
      <c r="BY201" s="89">
        <f>(BX201*$D201*$E201*$G201*$K201*$BY$10)</f>
        <v>0</v>
      </c>
      <c r="BZ201" s="90"/>
      <c r="CA201" s="97">
        <f>(BZ201*$D201*$E201*$G201*$K201*$CA$10)</f>
        <v>0</v>
      </c>
      <c r="CB201" s="90">
        <v>0</v>
      </c>
      <c r="CC201" s="89">
        <f>(CB201*$D201*$E201*$G201*$J201*$CC$10)</f>
        <v>0</v>
      </c>
      <c r="CD201" s="90">
        <v>0</v>
      </c>
      <c r="CE201" s="89">
        <f>(CD201*$D201*$E201*$G201*$J201*$CE$10)</f>
        <v>0</v>
      </c>
      <c r="CF201" s="90">
        <v>0</v>
      </c>
      <c r="CG201" s="89">
        <f>(CF201*$D201*$E201*$G201*$J201*$CG$10)</f>
        <v>0</v>
      </c>
      <c r="CH201" s="90"/>
      <c r="CI201" s="90">
        <f>(CH201*$D201*$E201*$G201*$J201*$CI$10)</f>
        <v>0</v>
      </c>
      <c r="CJ201" s="90"/>
      <c r="CK201" s="89">
        <f>(CJ201*$D201*$E201*$G201*$K201*$CK$10)</f>
        <v>0</v>
      </c>
      <c r="CL201" s="90">
        <v>0</v>
      </c>
      <c r="CM201" s="89">
        <f>(CL201*$D201*$E201*$G201*$J201*$CM$10)</f>
        <v>0</v>
      </c>
      <c r="CN201" s="90"/>
      <c r="CO201" s="89">
        <f>(CN201*$D201*$E201*$G201*$J201*$CO$10)</f>
        <v>0</v>
      </c>
      <c r="CP201" s="90"/>
      <c r="CQ201" s="89">
        <f>(CP201*$D201*$E201*$G201*$J201*$CQ$10)</f>
        <v>0</v>
      </c>
      <c r="CR201" s="90"/>
      <c r="CS201" s="89">
        <f>(CR201*$D201*$E201*$G201*$J201*$CS$10)</f>
        <v>0</v>
      </c>
      <c r="CT201" s="90"/>
      <c r="CU201" s="89">
        <f>(CT201*$D201*$E201*$G201*$J201*$CU$10)</f>
        <v>0</v>
      </c>
      <c r="CV201" s="90">
        <v>0</v>
      </c>
      <c r="CW201" s="89">
        <f>(CV201*$D201*$E201*$G201*$K201*$CW$10)</f>
        <v>0</v>
      </c>
      <c r="CX201" s="104">
        <v>364</v>
      </c>
      <c r="CY201" s="89">
        <f>(CX201*$D201*$E201*$G201*$K201*$CY$10)</f>
        <v>17014626.720000003</v>
      </c>
      <c r="CZ201" s="90"/>
      <c r="DA201" s="89">
        <f>(CZ201*$D201*$E201*$G201*$J201*$DA$10)</f>
        <v>0</v>
      </c>
      <c r="DB201" s="90">
        <v>0</v>
      </c>
      <c r="DC201" s="95">
        <f>(DB201*$D201*$E201*$G201*$K201*$DC$10)</f>
        <v>0</v>
      </c>
      <c r="DD201" s="90">
        <v>0</v>
      </c>
      <c r="DE201" s="89">
        <f>(DD201*$D201*$E201*$G201*$K201*$DE$10)</f>
        <v>0</v>
      </c>
      <c r="DF201" s="105"/>
      <c r="DG201" s="89">
        <f>(DF201*$D201*$E201*$G201*$K201*$DG$10)</f>
        <v>0</v>
      </c>
      <c r="DH201" s="90"/>
      <c r="DI201" s="89">
        <f>(DH201*$D201*$E201*$G201*$K201*$DI$10)</f>
        <v>0</v>
      </c>
      <c r="DJ201" s="90"/>
      <c r="DK201" s="89">
        <f>(DJ201*$D201*$E201*$G201*$L201*$DK$10)</f>
        <v>0</v>
      </c>
      <c r="DL201" s="90"/>
      <c r="DM201" s="97">
        <f>(DL201*$D201*$E201*$G201*$M201*$DM$10)</f>
        <v>0</v>
      </c>
      <c r="DN201" s="99">
        <f t="shared" si="957"/>
        <v>1242</v>
      </c>
      <c r="DO201" s="97">
        <f t="shared" si="957"/>
        <v>62879502.420000002</v>
      </c>
    </row>
    <row r="202" spans="1:119" ht="50.25" customHeight="1" x14ac:dyDescent="0.25">
      <c r="A202" s="100"/>
      <c r="B202" s="101">
        <v>171</v>
      </c>
      <c r="C202" s="82" t="s">
        <v>330</v>
      </c>
      <c r="D202" s="83">
        <v>22900</v>
      </c>
      <c r="E202" s="102">
        <v>1.96</v>
      </c>
      <c r="F202" s="102"/>
      <c r="G202" s="85">
        <v>1</v>
      </c>
      <c r="H202" s="86"/>
      <c r="I202" s="86"/>
      <c r="J202" s="83">
        <v>1.4</v>
      </c>
      <c r="K202" s="83">
        <v>1.68</v>
      </c>
      <c r="L202" s="83">
        <v>2.23</v>
      </c>
      <c r="M202" s="87">
        <v>2.57</v>
      </c>
      <c r="N202" s="90">
        <v>20</v>
      </c>
      <c r="O202" s="89">
        <f t="shared" si="897"/>
        <v>1382427.2000000002</v>
      </c>
      <c r="P202" s="90"/>
      <c r="Q202" s="90">
        <f>(P202*$D202*$E202*$G202*$J202*$Q$10)</f>
        <v>0</v>
      </c>
      <c r="R202" s="90">
        <v>3</v>
      </c>
      <c r="S202" s="89">
        <f>(R202*$D202*$E202*$G202*$J202*$S$10)</f>
        <v>207364.08000000002</v>
      </c>
      <c r="T202" s="90"/>
      <c r="U202" s="89">
        <f t="shared" si="1010"/>
        <v>0</v>
      </c>
      <c r="V202" s="90"/>
      <c r="W202" s="89">
        <f>(V202*$D202*$E202*$G202*$J202*$W$10)</f>
        <v>0</v>
      </c>
      <c r="X202" s="90"/>
      <c r="Y202" s="89">
        <f>(X202*$D202*$E202*$G202*$J202*$Y$10)</f>
        <v>0</v>
      </c>
      <c r="Z202" s="90"/>
      <c r="AA202" s="89">
        <f>(Z202*$D202*$E202*$G202*$J202*$AA$10)</f>
        <v>0</v>
      </c>
      <c r="AB202" s="90"/>
      <c r="AC202" s="89">
        <f>(AB202*$D202*$E202*$G202*$J202*$AC$10)</f>
        <v>0</v>
      </c>
      <c r="AD202" s="90"/>
      <c r="AE202" s="89">
        <f>(AD202*$D202*$E202*$G202*$J202*$AE$10)</f>
        <v>0</v>
      </c>
      <c r="AF202" s="90"/>
      <c r="AG202" s="89">
        <f>(AF202*$D202*$E202*$G202*$J202*$AG$10)</f>
        <v>0</v>
      </c>
      <c r="AH202" s="150">
        <v>3</v>
      </c>
      <c r="AI202" s="89">
        <f>(AH202*$D202*$E202*$G202*$J202*$AI$10)</f>
        <v>207364.08000000002</v>
      </c>
      <c r="AJ202" s="90"/>
      <c r="AK202" s="89">
        <f>(AJ202*$D202*$E202*$G202*$J202*$AK$10)</f>
        <v>0</v>
      </c>
      <c r="AL202" s="104">
        <v>0</v>
      </c>
      <c r="AM202" s="89">
        <f>(AL202*$D202*$E202*$G202*$K202*$AM$10)</f>
        <v>0</v>
      </c>
      <c r="AN202" s="90"/>
      <c r="AO202" s="95">
        <f>(AN202*$D202*$E202*$G202*$K202*$AO$10)</f>
        <v>0</v>
      </c>
      <c r="AP202" s="90"/>
      <c r="AQ202" s="89">
        <f>(AP202*$D202*$E202*$G202*$J202*$AQ$10)</f>
        <v>0</v>
      </c>
      <c r="AR202" s="90"/>
      <c r="AS202" s="90">
        <f>(AR202*$D202*$E202*$G202*$J202*$AS$10)</f>
        <v>0</v>
      </c>
      <c r="AT202" s="90"/>
      <c r="AU202" s="90">
        <f>(AT202*$D202*$E202*$G202*$J202*$AU$10)</f>
        <v>0</v>
      </c>
      <c r="AV202" s="90"/>
      <c r="AW202" s="89">
        <f>(AV202*$D202*$E202*$G202*$J202*$AW$10)</f>
        <v>0</v>
      </c>
      <c r="AX202" s="90"/>
      <c r="AY202" s="89">
        <f>(AX202*$D202*$E202*$G202*$J202*$AY$10)</f>
        <v>0</v>
      </c>
      <c r="AZ202" s="90"/>
      <c r="BA202" s="89">
        <f>(AZ202*$D202*$E202*$G202*$J202*$BA$10)</f>
        <v>0</v>
      </c>
      <c r="BB202" s="90"/>
      <c r="BC202" s="89">
        <f>(BB202*$D202*$E202*$G202*$J202*$BC$10)</f>
        <v>0</v>
      </c>
      <c r="BD202" s="90"/>
      <c r="BE202" s="89">
        <f>(BD202*$D202*$E202*$G202*$J202*$BE$10)</f>
        <v>0</v>
      </c>
      <c r="BF202" s="90"/>
      <c r="BG202" s="89">
        <f>(BF202*$D202*$E202*$G202*$K202*$BG$10)</f>
        <v>0</v>
      </c>
      <c r="BH202" s="90"/>
      <c r="BI202" s="89">
        <f>(BH202*$D202*$E202*$G202*$K202*$BI$10)</f>
        <v>0</v>
      </c>
      <c r="BJ202" s="90"/>
      <c r="BK202" s="89">
        <f>(BJ202*$D202*$E202*$G202*$K202*$BK$10)</f>
        <v>0</v>
      </c>
      <c r="BL202" s="90"/>
      <c r="BM202" s="89">
        <f>(BL202*$D202*$E202*$G202*$K202*$BM$10)</f>
        <v>0</v>
      </c>
      <c r="BN202" s="90"/>
      <c r="BO202" s="89">
        <f>(BN202*$D202*$E202*$G202*$K202*$BO$10)</f>
        <v>0</v>
      </c>
      <c r="BP202" s="90"/>
      <c r="BQ202" s="89">
        <f>(BP202*$D202*$E202*$G202*$K202*$BQ$10)</f>
        <v>0</v>
      </c>
      <c r="BR202" s="90"/>
      <c r="BS202" s="89">
        <f>(BR202*$D202*$E202*$G202*$K202*$BS$10)</f>
        <v>0</v>
      </c>
      <c r="BT202" s="90"/>
      <c r="BU202" s="89">
        <f>(BT202*$D202*$E202*$G202*$K202*$BU$10)</f>
        <v>0</v>
      </c>
      <c r="BV202" s="90"/>
      <c r="BW202" s="89">
        <f>(BV202*$D202*$E202*$G202*$K202*$BW$10)</f>
        <v>0</v>
      </c>
      <c r="BX202" s="90"/>
      <c r="BY202" s="89">
        <f>(BX202*$D202*$E202*$G202*$K202*$BY$10)</f>
        <v>0</v>
      </c>
      <c r="BZ202" s="90"/>
      <c r="CA202" s="97">
        <f>(BZ202*$D202*$E202*$G202*$K202*$CA$10)</f>
        <v>0</v>
      </c>
      <c r="CB202" s="90"/>
      <c r="CC202" s="89">
        <f>(CB202*$D202*$E202*$G202*$J202*$CC$10)</f>
        <v>0</v>
      </c>
      <c r="CD202" s="90"/>
      <c r="CE202" s="89">
        <f>(CD202*$D202*$E202*$G202*$J202*$CE$10)</f>
        <v>0</v>
      </c>
      <c r="CF202" s="90"/>
      <c r="CG202" s="89">
        <f>(CF202*$D202*$E202*$G202*$J202*$CG$10)</f>
        <v>0</v>
      </c>
      <c r="CH202" s="90"/>
      <c r="CI202" s="90">
        <f>(CH202*$D202*$E202*$G202*$J202*$CI$10)</f>
        <v>0</v>
      </c>
      <c r="CJ202" s="90"/>
      <c r="CK202" s="89">
        <f>(CJ202*$D202*$E202*$G202*$K202*$CK$10)</f>
        <v>0</v>
      </c>
      <c r="CL202" s="90"/>
      <c r="CM202" s="89">
        <f>(CL202*$D202*$E202*$G202*$J202*$CM$10)</f>
        <v>0</v>
      </c>
      <c r="CN202" s="90"/>
      <c r="CO202" s="89">
        <f>(CN202*$D202*$E202*$G202*$J202*$CO$10)</f>
        <v>0</v>
      </c>
      <c r="CP202" s="90"/>
      <c r="CQ202" s="89">
        <f>(CP202*$D202*$E202*$G202*$J202*$CQ$10)</f>
        <v>0</v>
      </c>
      <c r="CR202" s="90"/>
      <c r="CS202" s="89">
        <f>(CR202*$D202*$E202*$G202*$J202*$CS$10)</f>
        <v>0</v>
      </c>
      <c r="CT202" s="90"/>
      <c r="CU202" s="89">
        <f>(CT202*$D202*$E202*$G202*$J202*$CU$10)</f>
        <v>0</v>
      </c>
      <c r="CV202" s="90"/>
      <c r="CW202" s="89">
        <f>(CV202*$D202*$E202*$G202*$K202*$CW$10)</f>
        <v>0</v>
      </c>
      <c r="CX202" s="104">
        <v>20</v>
      </c>
      <c r="CY202" s="89">
        <f>(CX202*$D202*$E202*$G202*$K202*$CY$10)</f>
        <v>1357292.16</v>
      </c>
      <c r="CZ202" s="90"/>
      <c r="DA202" s="89">
        <f>(CZ202*$D202*$E202*$G202*$J202*$DA$10)</f>
        <v>0</v>
      </c>
      <c r="DB202" s="90"/>
      <c r="DC202" s="95">
        <f>(DB202*$D202*$E202*$G202*$K202*$DC$10)</f>
        <v>0</v>
      </c>
      <c r="DD202" s="90"/>
      <c r="DE202" s="89">
        <f>(DD202*$D202*$E202*$G202*$K202*$DE$10)</f>
        <v>0</v>
      </c>
      <c r="DF202" s="105"/>
      <c r="DG202" s="89">
        <f>(DF202*$D202*$E202*$G202*$K202*$DG$10)</f>
        <v>0</v>
      </c>
      <c r="DH202" s="90"/>
      <c r="DI202" s="89">
        <f>(DH202*$D202*$E202*$G202*$K202*$DI$10)</f>
        <v>0</v>
      </c>
      <c r="DJ202" s="90"/>
      <c r="DK202" s="89">
        <f>(DJ202*$D202*$E202*$G202*$L202*$DK$10)</f>
        <v>0</v>
      </c>
      <c r="DL202" s="90"/>
      <c r="DM202" s="97">
        <f>(DL202*$D202*$E202*$G202*$M202*$DM$10)</f>
        <v>0</v>
      </c>
      <c r="DN202" s="99">
        <f t="shared" si="957"/>
        <v>46</v>
      </c>
      <c r="DO202" s="97">
        <f t="shared" si="957"/>
        <v>3154447.5200000005</v>
      </c>
    </row>
    <row r="203" spans="1:119" ht="18.75" customHeight="1" x14ac:dyDescent="0.25">
      <c r="A203" s="100"/>
      <c r="B203" s="101">
        <v>172</v>
      </c>
      <c r="C203" s="82" t="s">
        <v>331</v>
      </c>
      <c r="D203" s="83">
        <v>22900</v>
      </c>
      <c r="E203" s="85">
        <v>25</v>
      </c>
      <c r="F203" s="102"/>
      <c r="G203" s="199">
        <v>1</v>
      </c>
      <c r="H203" s="153"/>
      <c r="I203" s="153"/>
      <c r="J203" s="83">
        <v>1.4</v>
      </c>
      <c r="K203" s="83">
        <v>1.68</v>
      </c>
      <c r="L203" s="83">
        <v>2.23</v>
      </c>
      <c r="M203" s="87">
        <v>2.57</v>
      </c>
      <c r="N203" s="90"/>
      <c r="O203" s="89">
        <f>(N203*$D203*$E203*$G203*$J203)</f>
        <v>0</v>
      </c>
      <c r="P203" s="90"/>
      <c r="Q203" s="90">
        <f>(P203*$D203*$E203*$G203*$J203)</f>
        <v>0</v>
      </c>
      <c r="R203" s="90"/>
      <c r="S203" s="89">
        <f>(R203*$D203*$E203*$G203*$J203)</f>
        <v>0</v>
      </c>
      <c r="T203" s="90"/>
      <c r="U203" s="89">
        <f>(T203*$D203*$E203*$G203*$J203)</f>
        <v>0</v>
      </c>
      <c r="V203" s="90"/>
      <c r="W203" s="89">
        <f>(V203*$D203*$E203*$G203*$J203)</f>
        <v>0</v>
      </c>
      <c r="X203" s="90">
        <v>23</v>
      </c>
      <c r="Y203" s="89">
        <f>(X203*$D203*$E203*$G203*$J203)</f>
        <v>18434500</v>
      </c>
      <c r="Z203" s="90"/>
      <c r="AA203" s="89">
        <f>(Z203*$D203*$E203*$G203*$J203)</f>
        <v>0</v>
      </c>
      <c r="AB203" s="90"/>
      <c r="AC203" s="89">
        <f>(AB203*$D203*$E203*$G203*$J203)</f>
        <v>0</v>
      </c>
      <c r="AD203" s="90"/>
      <c r="AE203" s="89">
        <f>(AD203*$D203*$E203*$G203*$J203)</f>
        <v>0</v>
      </c>
      <c r="AF203" s="90"/>
      <c r="AG203" s="89">
        <f>(AF203*$D203*$E203*$G203*$J203)</f>
        <v>0</v>
      </c>
      <c r="AH203" s="150"/>
      <c r="AI203" s="89">
        <f>(AH203*$D203*$E203*$G203*$J203)</f>
        <v>0</v>
      </c>
      <c r="AJ203" s="90"/>
      <c r="AK203" s="89">
        <f>(AJ203*$D203*$E203*$G203*$J203)</f>
        <v>0</v>
      </c>
      <c r="AL203" s="104">
        <v>0</v>
      </c>
      <c r="AM203" s="89">
        <f>(AL203*$D203*$E203*$G203*$K203)</f>
        <v>0</v>
      </c>
      <c r="AN203" s="90"/>
      <c r="AO203" s="95">
        <f>(AN203*$D203*$E203*$G203*$K203)</f>
        <v>0</v>
      </c>
      <c r="AP203" s="90"/>
      <c r="AQ203" s="89">
        <f>(AP203*$D203*$E203*$G203*$J203)</f>
        <v>0</v>
      </c>
      <c r="AR203" s="90"/>
      <c r="AS203" s="90">
        <f>(AR203*$D203*$E203*$G203*$J203)</f>
        <v>0</v>
      </c>
      <c r="AT203" s="90"/>
      <c r="AU203" s="90">
        <f>(AT203*$D203*$E203*$G203*$J203)</f>
        <v>0</v>
      </c>
      <c r="AV203" s="90"/>
      <c r="AW203" s="89">
        <f>(AV203*$D203*$E203*$G203*$J203)</f>
        <v>0</v>
      </c>
      <c r="AX203" s="90"/>
      <c r="AY203" s="89">
        <f>(AX203*$D203*$E203*$G203*$J203)</f>
        <v>0</v>
      </c>
      <c r="AZ203" s="90"/>
      <c r="BA203" s="89">
        <f>(AZ203*$D203*$E203*$G203*$J203)</f>
        <v>0</v>
      </c>
      <c r="BB203" s="90"/>
      <c r="BC203" s="89">
        <f>(BB203*$D203*$E203*$G203*$J203)</f>
        <v>0</v>
      </c>
      <c r="BD203" s="90"/>
      <c r="BE203" s="89">
        <f>(BD203*$D203*$E203*$G203*$J203)</f>
        <v>0</v>
      </c>
      <c r="BF203" s="90"/>
      <c r="BG203" s="89">
        <f>(BF203*$D203*$E203*$G203*$K203)</f>
        <v>0</v>
      </c>
      <c r="BH203" s="90"/>
      <c r="BI203" s="89">
        <f>(BH203*$D203*$E203*$G203*$K203)</f>
        <v>0</v>
      </c>
      <c r="BJ203" s="90"/>
      <c r="BK203" s="89">
        <f>(BJ203*$D203*$E203*$G203*$K203)</f>
        <v>0</v>
      </c>
      <c r="BL203" s="90"/>
      <c r="BM203" s="89">
        <f>(BL203*$D203*$E203*$G203*$K203)</f>
        <v>0</v>
      </c>
      <c r="BN203" s="90"/>
      <c r="BO203" s="89">
        <f>(BN203*$D203*$E203*$G203*$K203)</f>
        <v>0</v>
      </c>
      <c r="BP203" s="90"/>
      <c r="BQ203" s="89">
        <f>(BP203*$D203*$E203*$G203*$K203)</f>
        <v>0</v>
      </c>
      <c r="BR203" s="90"/>
      <c r="BS203" s="89">
        <f>(BR203*$D203*$E203*$G203*$K203)</f>
        <v>0</v>
      </c>
      <c r="BT203" s="90"/>
      <c r="BU203" s="89">
        <f>(BT203*$D203*$E203*$G203*$K203)</f>
        <v>0</v>
      </c>
      <c r="BV203" s="90"/>
      <c r="BW203" s="89">
        <f>(BV203*$D203*$E203*$G203*$K203)</f>
        <v>0</v>
      </c>
      <c r="BX203" s="90"/>
      <c r="BY203" s="89">
        <f>(BX203*$D203*$E203*$G203*$K203)</f>
        <v>0</v>
      </c>
      <c r="BZ203" s="90"/>
      <c r="CA203" s="97">
        <f>(BZ203*$D203*$E203*$G203*$K203)</f>
        <v>0</v>
      </c>
      <c r="CB203" s="90"/>
      <c r="CC203" s="89">
        <f>(CB203*$D203*$E203*$G203*$J203)</f>
        <v>0</v>
      </c>
      <c r="CD203" s="90"/>
      <c r="CE203" s="89">
        <f>(CD203*$D203*$E203*$G203*$J203)</f>
        <v>0</v>
      </c>
      <c r="CF203" s="90"/>
      <c r="CG203" s="89">
        <f>(CF203*$D203*$E203*$G203*$J203)</f>
        <v>0</v>
      </c>
      <c r="CH203" s="90"/>
      <c r="CI203" s="90">
        <f>(CH203*$D203*$E203*$G203*$J203)</f>
        <v>0</v>
      </c>
      <c r="CJ203" s="90"/>
      <c r="CK203" s="89">
        <f>(CJ203*$D203*$E203*$G203*$K203)</f>
        <v>0</v>
      </c>
      <c r="CL203" s="90"/>
      <c r="CM203" s="89">
        <f>(CL203*$D203*$E203*$G203*$J203)</f>
        <v>0</v>
      </c>
      <c r="CN203" s="90"/>
      <c r="CO203" s="89">
        <f>(CN203*$D203*$E203*$G203*$J203)</f>
        <v>0</v>
      </c>
      <c r="CP203" s="90"/>
      <c r="CQ203" s="89">
        <f>(CP203*$D203*$E203*$G203*$J203)</f>
        <v>0</v>
      </c>
      <c r="CR203" s="90"/>
      <c r="CS203" s="89">
        <f>(CR203*$D203*$E203*$G203*$J203)</f>
        <v>0</v>
      </c>
      <c r="CT203" s="90"/>
      <c r="CU203" s="89">
        <f>(CT203*$D203*$E203*$G203*$J203)</f>
        <v>0</v>
      </c>
      <c r="CV203" s="90"/>
      <c r="CW203" s="89">
        <f>(CV203*$D203*$E203*$G203*$K203)</f>
        <v>0</v>
      </c>
      <c r="CX203" s="104">
        <v>0</v>
      </c>
      <c r="CY203" s="89">
        <f>(CX203*$D203*$E203*$G203*$K203)</f>
        <v>0</v>
      </c>
      <c r="CZ203" s="90"/>
      <c r="DA203" s="89">
        <f>(CZ203*$D203*$E203*$G203*$J203)</f>
        <v>0</v>
      </c>
      <c r="DB203" s="90"/>
      <c r="DC203" s="95">
        <f>(DB203*$D203*$E203*$G203*$K203)</f>
        <v>0</v>
      </c>
      <c r="DD203" s="90"/>
      <c r="DE203" s="89">
        <f>(DD203*$D203*$E203*$G203*$K203)</f>
        <v>0</v>
      </c>
      <c r="DF203" s="105"/>
      <c r="DG203" s="89">
        <f>(DF203*$D203*$E203*$G203*$K203)</f>
        <v>0</v>
      </c>
      <c r="DH203" s="90"/>
      <c r="DI203" s="89">
        <f>(DH203*$D203*$E203*$G203*$K203)</f>
        <v>0</v>
      </c>
      <c r="DJ203" s="90"/>
      <c r="DK203" s="89">
        <f>(DJ203*$D203*$E203*$G203*$L203)</f>
        <v>0</v>
      </c>
      <c r="DL203" s="90"/>
      <c r="DM203" s="97">
        <f>(DL203*$D203*$E203*$G203*$M203)</f>
        <v>0</v>
      </c>
      <c r="DN203" s="99">
        <f t="shared" si="957"/>
        <v>23</v>
      </c>
      <c r="DO203" s="97">
        <f t="shared" si="957"/>
        <v>18434500</v>
      </c>
    </row>
    <row r="204" spans="1:119" ht="15.75" customHeight="1" x14ac:dyDescent="0.25">
      <c r="A204" s="100">
        <v>21</v>
      </c>
      <c r="B204" s="179"/>
      <c r="C204" s="178" t="s">
        <v>332</v>
      </c>
      <c r="D204" s="83">
        <v>22900</v>
      </c>
      <c r="E204" s="180">
        <v>0.92</v>
      </c>
      <c r="F204" s="180"/>
      <c r="G204" s="85">
        <v>1</v>
      </c>
      <c r="H204" s="86"/>
      <c r="I204" s="86"/>
      <c r="J204" s="83">
        <v>1.4</v>
      </c>
      <c r="K204" s="83">
        <v>1.68</v>
      </c>
      <c r="L204" s="83">
        <v>2.23</v>
      </c>
      <c r="M204" s="87">
        <v>2.57</v>
      </c>
      <c r="N204" s="110">
        <f>SUM(N205:N212)</f>
        <v>0</v>
      </c>
      <c r="O204" s="110">
        <f t="shared" ref="O204:BZ204" si="1011">SUM(O205:O212)</f>
        <v>0</v>
      </c>
      <c r="P204" s="110">
        <f t="shared" si="1011"/>
        <v>0</v>
      </c>
      <c r="Q204" s="110">
        <f t="shared" si="1011"/>
        <v>0</v>
      </c>
      <c r="R204" s="110">
        <f t="shared" si="1011"/>
        <v>0</v>
      </c>
      <c r="S204" s="110">
        <f t="shared" si="1011"/>
        <v>0</v>
      </c>
      <c r="T204" s="110">
        <f t="shared" si="1011"/>
        <v>0</v>
      </c>
      <c r="U204" s="110">
        <f t="shared" si="1011"/>
        <v>0</v>
      </c>
      <c r="V204" s="110">
        <f t="shared" si="1011"/>
        <v>0</v>
      </c>
      <c r="W204" s="110">
        <f t="shared" si="1011"/>
        <v>0</v>
      </c>
      <c r="X204" s="110">
        <f t="shared" si="1011"/>
        <v>0</v>
      </c>
      <c r="Y204" s="110">
        <f t="shared" si="1011"/>
        <v>0</v>
      </c>
      <c r="Z204" s="110">
        <f t="shared" si="1011"/>
        <v>0</v>
      </c>
      <c r="AA204" s="110">
        <f t="shared" si="1011"/>
        <v>0</v>
      </c>
      <c r="AB204" s="110">
        <f t="shared" si="1011"/>
        <v>6237</v>
      </c>
      <c r="AC204" s="110">
        <f t="shared" si="1011"/>
        <v>275096963.07799995</v>
      </c>
      <c r="AD204" s="110">
        <f t="shared" si="1011"/>
        <v>0</v>
      </c>
      <c r="AE204" s="110">
        <f t="shared" si="1011"/>
        <v>0</v>
      </c>
      <c r="AF204" s="110">
        <f t="shared" si="1011"/>
        <v>0</v>
      </c>
      <c r="AG204" s="110">
        <f t="shared" si="1011"/>
        <v>0</v>
      </c>
      <c r="AH204" s="110">
        <f t="shared" si="1011"/>
        <v>0</v>
      </c>
      <c r="AI204" s="110">
        <f t="shared" si="1011"/>
        <v>0</v>
      </c>
      <c r="AJ204" s="110">
        <f t="shared" si="1011"/>
        <v>2563</v>
      </c>
      <c r="AK204" s="110">
        <f t="shared" si="1011"/>
        <v>53930489.543349996</v>
      </c>
      <c r="AL204" s="110">
        <f t="shared" si="1011"/>
        <v>0</v>
      </c>
      <c r="AM204" s="110">
        <f t="shared" si="1011"/>
        <v>0</v>
      </c>
      <c r="AN204" s="110">
        <f t="shared" si="1011"/>
        <v>0</v>
      </c>
      <c r="AO204" s="110">
        <f t="shared" si="1011"/>
        <v>0</v>
      </c>
      <c r="AP204" s="110">
        <v>0</v>
      </c>
      <c r="AQ204" s="110">
        <f t="shared" si="1011"/>
        <v>0</v>
      </c>
      <c r="AR204" s="110">
        <f t="shared" si="1011"/>
        <v>5</v>
      </c>
      <c r="AS204" s="110">
        <f t="shared" si="1011"/>
        <v>73577.7</v>
      </c>
      <c r="AT204" s="110">
        <f t="shared" si="1011"/>
        <v>0</v>
      </c>
      <c r="AU204" s="110">
        <f t="shared" si="1011"/>
        <v>0</v>
      </c>
      <c r="AV204" s="110">
        <f t="shared" si="1011"/>
        <v>0</v>
      </c>
      <c r="AW204" s="110">
        <f t="shared" si="1011"/>
        <v>0</v>
      </c>
      <c r="AX204" s="110">
        <f t="shared" si="1011"/>
        <v>0</v>
      </c>
      <c r="AY204" s="110">
        <f t="shared" si="1011"/>
        <v>0</v>
      </c>
      <c r="AZ204" s="110">
        <f t="shared" si="1011"/>
        <v>0</v>
      </c>
      <c r="BA204" s="110">
        <f t="shared" si="1011"/>
        <v>0</v>
      </c>
      <c r="BB204" s="110">
        <f t="shared" si="1011"/>
        <v>0</v>
      </c>
      <c r="BC204" s="110">
        <f t="shared" si="1011"/>
        <v>0</v>
      </c>
      <c r="BD204" s="110">
        <f t="shared" si="1011"/>
        <v>0</v>
      </c>
      <c r="BE204" s="110">
        <f t="shared" si="1011"/>
        <v>0</v>
      </c>
      <c r="BF204" s="110">
        <f t="shared" si="1011"/>
        <v>1</v>
      </c>
      <c r="BG204" s="110">
        <f t="shared" si="1011"/>
        <v>19620.719999999998</v>
      </c>
      <c r="BH204" s="110">
        <f t="shared" si="1011"/>
        <v>4</v>
      </c>
      <c r="BI204" s="110">
        <f t="shared" si="1011"/>
        <v>101566.08</v>
      </c>
      <c r="BJ204" s="110">
        <f t="shared" si="1011"/>
        <v>0</v>
      </c>
      <c r="BK204" s="110">
        <f t="shared" si="1011"/>
        <v>0</v>
      </c>
      <c r="BL204" s="110">
        <f t="shared" si="1011"/>
        <v>0</v>
      </c>
      <c r="BM204" s="110">
        <f t="shared" si="1011"/>
        <v>0</v>
      </c>
      <c r="BN204" s="110">
        <f t="shared" si="1011"/>
        <v>0</v>
      </c>
      <c r="BO204" s="110">
        <f t="shared" si="1011"/>
        <v>0</v>
      </c>
      <c r="BP204" s="110">
        <f t="shared" si="1011"/>
        <v>0</v>
      </c>
      <c r="BQ204" s="110">
        <f t="shared" si="1011"/>
        <v>0</v>
      </c>
      <c r="BR204" s="110">
        <f t="shared" si="1011"/>
        <v>0</v>
      </c>
      <c r="BS204" s="110">
        <f t="shared" si="1011"/>
        <v>0</v>
      </c>
      <c r="BT204" s="110">
        <f t="shared" si="1011"/>
        <v>0</v>
      </c>
      <c r="BU204" s="110">
        <f t="shared" si="1011"/>
        <v>0</v>
      </c>
      <c r="BV204" s="110">
        <f t="shared" si="1011"/>
        <v>5</v>
      </c>
      <c r="BW204" s="110">
        <f t="shared" si="1011"/>
        <v>122629.49999999999</v>
      </c>
      <c r="BX204" s="110">
        <f t="shared" si="1011"/>
        <v>0</v>
      </c>
      <c r="BY204" s="110">
        <f t="shared" si="1011"/>
        <v>0</v>
      </c>
      <c r="BZ204" s="110">
        <f t="shared" si="1011"/>
        <v>0</v>
      </c>
      <c r="CA204" s="110">
        <f t="shared" ref="CA204:DO204" si="1012">SUM(CA205:CA212)</f>
        <v>0</v>
      </c>
      <c r="CB204" s="110">
        <f t="shared" si="1012"/>
        <v>0</v>
      </c>
      <c r="CC204" s="110">
        <f t="shared" si="1012"/>
        <v>0</v>
      </c>
      <c r="CD204" s="110">
        <f t="shared" si="1012"/>
        <v>0</v>
      </c>
      <c r="CE204" s="110">
        <f t="shared" si="1012"/>
        <v>0</v>
      </c>
      <c r="CF204" s="110">
        <f t="shared" si="1012"/>
        <v>0</v>
      </c>
      <c r="CG204" s="110">
        <f t="shared" si="1012"/>
        <v>0</v>
      </c>
      <c r="CH204" s="110">
        <f t="shared" si="1012"/>
        <v>0</v>
      </c>
      <c r="CI204" s="110">
        <f t="shared" si="1012"/>
        <v>0</v>
      </c>
      <c r="CJ204" s="110">
        <f t="shared" si="1012"/>
        <v>0</v>
      </c>
      <c r="CK204" s="110">
        <f t="shared" si="1012"/>
        <v>0</v>
      </c>
      <c r="CL204" s="110">
        <f t="shared" si="1012"/>
        <v>0</v>
      </c>
      <c r="CM204" s="110">
        <f t="shared" si="1012"/>
        <v>0</v>
      </c>
      <c r="CN204" s="110">
        <f t="shared" si="1012"/>
        <v>0</v>
      </c>
      <c r="CO204" s="110">
        <f t="shared" si="1012"/>
        <v>0</v>
      </c>
      <c r="CP204" s="110">
        <f t="shared" si="1012"/>
        <v>0</v>
      </c>
      <c r="CQ204" s="110">
        <f t="shared" si="1012"/>
        <v>0</v>
      </c>
      <c r="CR204" s="110">
        <f t="shared" si="1012"/>
        <v>0</v>
      </c>
      <c r="CS204" s="110">
        <f t="shared" si="1012"/>
        <v>0</v>
      </c>
      <c r="CT204" s="110">
        <f t="shared" si="1012"/>
        <v>0</v>
      </c>
      <c r="CU204" s="110">
        <f t="shared" si="1012"/>
        <v>0</v>
      </c>
      <c r="CV204" s="110">
        <f t="shared" si="1012"/>
        <v>0</v>
      </c>
      <c r="CW204" s="110">
        <f t="shared" si="1012"/>
        <v>0</v>
      </c>
      <c r="CX204" s="110">
        <f t="shared" si="1012"/>
        <v>1248</v>
      </c>
      <c r="CY204" s="110">
        <f t="shared" si="1012"/>
        <v>28703183.027400002</v>
      </c>
      <c r="CZ204" s="110">
        <f t="shared" si="1012"/>
        <v>0</v>
      </c>
      <c r="DA204" s="110">
        <f t="shared" si="1012"/>
        <v>0</v>
      </c>
      <c r="DB204" s="110">
        <f t="shared" si="1012"/>
        <v>0</v>
      </c>
      <c r="DC204" s="113">
        <f t="shared" si="1012"/>
        <v>0</v>
      </c>
      <c r="DD204" s="110">
        <f t="shared" si="1012"/>
        <v>0</v>
      </c>
      <c r="DE204" s="110">
        <f t="shared" si="1012"/>
        <v>0</v>
      </c>
      <c r="DF204" s="114">
        <f t="shared" si="1012"/>
        <v>1</v>
      </c>
      <c r="DG204" s="110">
        <f t="shared" si="1012"/>
        <v>23544.863999999998</v>
      </c>
      <c r="DH204" s="110">
        <f t="shared" si="1012"/>
        <v>33</v>
      </c>
      <c r="DI204" s="110">
        <f t="shared" si="1012"/>
        <v>731656.64879999997</v>
      </c>
      <c r="DJ204" s="110">
        <v>0</v>
      </c>
      <c r="DK204" s="110">
        <f t="shared" si="1012"/>
        <v>0</v>
      </c>
      <c r="DL204" s="110">
        <f t="shared" si="1012"/>
        <v>0</v>
      </c>
      <c r="DM204" s="110">
        <f t="shared" si="1012"/>
        <v>0</v>
      </c>
      <c r="DN204" s="110">
        <f t="shared" si="1012"/>
        <v>10097</v>
      </c>
      <c r="DO204" s="110">
        <f t="shared" si="1012"/>
        <v>358803231.16154993</v>
      </c>
    </row>
    <row r="205" spans="1:119" ht="25.5" customHeight="1" x14ac:dyDescent="0.25">
      <c r="A205" s="100"/>
      <c r="B205" s="101">
        <v>173</v>
      </c>
      <c r="C205" s="82" t="s">
        <v>333</v>
      </c>
      <c r="D205" s="83">
        <v>22900</v>
      </c>
      <c r="E205" s="102">
        <v>0.49</v>
      </c>
      <c r="F205" s="154"/>
      <c r="G205" s="85">
        <v>1</v>
      </c>
      <c r="H205" s="154">
        <v>0.63</v>
      </c>
      <c r="I205" s="200"/>
      <c r="J205" s="83">
        <v>1.4</v>
      </c>
      <c r="K205" s="83">
        <v>1.68</v>
      </c>
      <c r="L205" s="83">
        <v>2.23</v>
      </c>
      <c r="M205" s="87">
        <v>2.57</v>
      </c>
      <c r="N205" s="90"/>
      <c r="O205" s="89">
        <f t="shared" si="897"/>
        <v>0</v>
      </c>
      <c r="P205" s="90"/>
      <c r="Q205" s="90">
        <f>(P205*$D205*$E205*$G205*$J205*$Q$10)</f>
        <v>0</v>
      </c>
      <c r="R205" s="90"/>
      <c r="S205" s="89">
        <f>(R205*$D205*$E205*$G205*$J205*$S$10)</f>
        <v>0</v>
      </c>
      <c r="T205" s="90"/>
      <c r="U205" s="89">
        <f>(T205/12*7*$D205*$E205*$G205*$J205*$U$10)+(T205/12*5*$D205*$E205*$G205*$J205*$U$11)</f>
        <v>0</v>
      </c>
      <c r="V205" s="90">
        <v>0</v>
      </c>
      <c r="W205" s="89">
        <f>(V205*$D205*$E205*$G205*$J205*$W$10)</f>
        <v>0</v>
      </c>
      <c r="X205" s="90">
        <v>0</v>
      </c>
      <c r="Y205" s="89">
        <f>(X205*$D205*$E205*$G205*$J205*$Y$10)</f>
        <v>0</v>
      </c>
      <c r="Z205" s="90"/>
      <c r="AA205" s="89">
        <f>(Z205*$D205*$E205*$G205*$J205*$AA$10)</f>
        <v>0</v>
      </c>
      <c r="AB205" s="90">
        <v>235</v>
      </c>
      <c r="AC205" s="89">
        <f>(AB205/12*9*$D205*$E205*$G205*$J205*$AC$10)+(AB205/12*3*$D205*$E205*$H205*$J205*$AC$10)</f>
        <v>4690316.2844999991</v>
      </c>
      <c r="AD205" s="90"/>
      <c r="AE205" s="89">
        <f>(AD205*$D205*$E205*$G205*$J205*$AE$10)</f>
        <v>0</v>
      </c>
      <c r="AF205" s="90">
        <v>0</v>
      </c>
      <c r="AG205" s="89">
        <f>(AF205*$D205*$E205*$G205*$J205*$AG$10)</f>
        <v>0</v>
      </c>
      <c r="AH205" s="150"/>
      <c r="AI205" s="89">
        <f>(AH205*$D205*$E205*$G205*$J205*$AI$10)</f>
        <v>0</v>
      </c>
      <c r="AJ205" s="90">
        <v>377</v>
      </c>
      <c r="AK205" s="89">
        <f>(AJ205/12*9*$D205*$E205*$G205*$J205*$AK$10)+(AJ205/12*3*$D205*$E205*$H205*$J205*$AK$10)</f>
        <v>5912079.5233499995</v>
      </c>
      <c r="AL205" s="104">
        <v>0</v>
      </c>
      <c r="AM205" s="89">
        <f>(AL205*$D205*$E205*$G205*$K205*$AM$10)</f>
        <v>0</v>
      </c>
      <c r="AN205" s="90">
        <v>0</v>
      </c>
      <c r="AO205" s="95">
        <f>(AN205*$D205*$E205*$G205*$K205*$AO$10)</f>
        <v>0</v>
      </c>
      <c r="AP205" s="90"/>
      <c r="AQ205" s="89">
        <f>(AP205*$D205*$E205*$G205*$J205*$AQ$10)</f>
        <v>0</v>
      </c>
      <c r="AR205" s="90"/>
      <c r="AS205" s="90">
        <f>(AR205*$D205*$E205*$G205*$J205*$AS$10)</f>
        <v>0</v>
      </c>
      <c r="AT205" s="90">
        <v>0</v>
      </c>
      <c r="AU205" s="90">
        <f>(AT205*$D205*$E205*$G205*$J205*$AU$10)</f>
        <v>0</v>
      </c>
      <c r="AV205" s="90">
        <v>0</v>
      </c>
      <c r="AW205" s="89">
        <f>(AV205*$D205*$E205*$G205*$J205*$AW$10)</f>
        <v>0</v>
      </c>
      <c r="AX205" s="90">
        <v>0</v>
      </c>
      <c r="AY205" s="89">
        <f>(AX205*$D205*$E205*$G205*$J205*$AY$10)</f>
        <v>0</v>
      </c>
      <c r="AZ205" s="90">
        <v>0</v>
      </c>
      <c r="BA205" s="89">
        <f>(AZ205*$D205*$E205*$G205*$J205*$BA$10)</f>
        <v>0</v>
      </c>
      <c r="BB205" s="90"/>
      <c r="BC205" s="89">
        <f>(BB205*$D205*$E205*$G205*$J205*$BC$10)</f>
        <v>0</v>
      </c>
      <c r="BD205" s="90"/>
      <c r="BE205" s="89">
        <f>(BD205*$D205*$E205*$G205*$J205*$BE$10)</f>
        <v>0</v>
      </c>
      <c r="BF205" s="90"/>
      <c r="BG205" s="89">
        <f>(BF205*$D205*$E205*$G205*$K205*$BG$10)</f>
        <v>0</v>
      </c>
      <c r="BH205" s="90">
        <v>0</v>
      </c>
      <c r="BI205" s="89">
        <f>(BH205*$D205*$E205*$G205*$K205*$BI$10)</f>
        <v>0</v>
      </c>
      <c r="BJ205" s="90">
        <v>0</v>
      </c>
      <c r="BK205" s="89">
        <f>(BJ205*$D205*$E205*$G205*$K205*$BK$10)</f>
        <v>0</v>
      </c>
      <c r="BL205" s="90">
        <v>0</v>
      </c>
      <c r="BM205" s="89">
        <f>(BL205*$D205*$E205*$G205*$K205*$BM$10)</f>
        <v>0</v>
      </c>
      <c r="BN205" s="90"/>
      <c r="BO205" s="89">
        <f>(BN205*$D205*$E205*$G205*$K205*$BO$10)</f>
        <v>0</v>
      </c>
      <c r="BP205" s="90"/>
      <c r="BQ205" s="89">
        <f>(BP205*$D205*$E205*$G205*$K205*$BQ$10)</f>
        <v>0</v>
      </c>
      <c r="BR205" s="90"/>
      <c r="BS205" s="89">
        <f>(BR205*$D205*$E205*$G205*$K205*$BS$10)</f>
        <v>0</v>
      </c>
      <c r="BT205" s="90"/>
      <c r="BU205" s="89">
        <f>(BT205*$D205*$E205*$G205*$K205*$BU$10)</f>
        <v>0</v>
      </c>
      <c r="BV205" s="90"/>
      <c r="BW205" s="89">
        <f>(BV205*$D205*$E205*$G205*$K205*$BW$10)</f>
        <v>0</v>
      </c>
      <c r="BX205" s="90"/>
      <c r="BY205" s="89">
        <f>(BX205*$D205*$E205*$G205*$K205*$BY$10)</f>
        <v>0</v>
      </c>
      <c r="BZ205" s="90"/>
      <c r="CA205" s="97">
        <f>(BZ205*$D205*$E205*$G205*$K205*$CA$10)</f>
        <v>0</v>
      </c>
      <c r="CB205" s="90">
        <v>0</v>
      </c>
      <c r="CC205" s="89">
        <f>(CB205*$D205*$E205*$G205*$J205*$CC$10)</f>
        <v>0</v>
      </c>
      <c r="CD205" s="90">
        <v>0</v>
      </c>
      <c r="CE205" s="89">
        <f>(CD205*$D205*$E205*$G205*$J205*$CE$10)</f>
        <v>0</v>
      </c>
      <c r="CF205" s="90">
        <v>0</v>
      </c>
      <c r="CG205" s="89">
        <f>(CF205*$D205*$E205*$G205*$J205*$CG$10)</f>
        <v>0</v>
      </c>
      <c r="CH205" s="90"/>
      <c r="CI205" s="90">
        <f>(CH205*$D205*$E205*$G205*$J205*$CI$10)</f>
        <v>0</v>
      </c>
      <c r="CJ205" s="90"/>
      <c r="CK205" s="89">
        <f>(CJ205*$D205*$E205*$G205*$K205*$CK$10)</f>
        <v>0</v>
      </c>
      <c r="CL205" s="90">
        <v>0</v>
      </c>
      <c r="CM205" s="89">
        <f>(CL205*$D205*$E205*$G205*$J205*$CM$10)</f>
        <v>0</v>
      </c>
      <c r="CN205" s="90"/>
      <c r="CO205" s="89">
        <f>(CN205*$D205*$E205*$G205*$J205*$CO$10)</f>
        <v>0</v>
      </c>
      <c r="CP205" s="90"/>
      <c r="CQ205" s="89">
        <f>(CP205*$D205*$E205*$G205*$J205*$CQ$10)</f>
        <v>0</v>
      </c>
      <c r="CR205" s="90"/>
      <c r="CS205" s="89">
        <f>(CR205*$D205*$E205*$G205*$J205*$CS$10)</f>
        <v>0</v>
      </c>
      <c r="CT205" s="90"/>
      <c r="CU205" s="89">
        <f>(CT205*$D205*$E205*$G205*$J205*$CU$10)</f>
        <v>0</v>
      </c>
      <c r="CV205" s="90">
        <v>0</v>
      </c>
      <c r="CW205" s="89">
        <f>(CV205*$D205*$E205*$G205*$K205*$CW$10)</f>
        <v>0</v>
      </c>
      <c r="CX205" s="104">
        <v>60</v>
      </c>
      <c r="CY205" s="89">
        <f>(CX205/12*9*$D205*$E205*$G205*$K205*$CY$10)+(CX205/12*3*$D205*$E205*$H205*$K205*$CY$10)</f>
        <v>923806.97639999993</v>
      </c>
      <c r="CZ205" s="90"/>
      <c r="DA205" s="89">
        <f>(CZ205*$D205*$E205*$G205*$J205*$DA$10)</f>
        <v>0</v>
      </c>
      <c r="DB205" s="90">
        <v>0</v>
      </c>
      <c r="DC205" s="95">
        <f>(DB205*$D205*$E205*$G205*$K205*$DC$10)</f>
        <v>0</v>
      </c>
      <c r="DD205" s="90">
        <v>0</v>
      </c>
      <c r="DE205" s="89">
        <f>(DD205*$D205*$E205*$G205*$K205*$DE$10)</f>
        <v>0</v>
      </c>
      <c r="DF205" s="105"/>
      <c r="DG205" s="89">
        <f>(DF205*$D205*$E205*$G205*$K205*$DG$10)</f>
        <v>0</v>
      </c>
      <c r="DH205" s="90"/>
      <c r="DI205" s="89">
        <f>(DH205*$D205*$E205*$G205*$K205*$DI$10)</f>
        <v>0</v>
      </c>
      <c r="DJ205" s="90"/>
      <c r="DK205" s="89">
        <f>(DJ205*$D205*$E205*$G205*$L205*$DK$10)</f>
        <v>0</v>
      </c>
      <c r="DL205" s="90"/>
      <c r="DM205" s="97">
        <f>(DL205*$D205*$E205*$G205*$M205*$DM$10)</f>
        <v>0</v>
      </c>
      <c r="DN205" s="99">
        <f t="shared" ref="DN205:DO212" si="1013">SUM(N205,P205,R205,T205,V205,X205,Z205,AB205,AD205,AF205,AH205,AJ205,AL205,AP205,AR205,CF205,AT205,AV205,AX205,AZ205,BB205,CJ205,BD205,BF205,BH205,BL205,AN205,BN205,BP205,BR205,BT205,BV205,BX205,BZ205,CB205,CD205,CH205,CL205,CN205,CP205,CR205,CT205,CV205,CX205,BJ205,CZ205,DB205,DD205,DF205,DH205,DJ205,DL205)</f>
        <v>672</v>
      </c>
      <c r="DO205" s="97">
        <f t="shared" si="1013"/>
        <v>11526202.784249999</v>
      </c>
    </row>
    <row r="206" spans="1:119" ht="30.75" customHeight="1" x14ac:dyDescent="0.25">
      <c r="A206" s="100"/>
      <c r="B206" s="101">
        <v>174</v>
      </c>
      <c r="C206" s="82" t="s">
        <v>334</v>
      </c>
      <c r="D206" s="83">
        <v>22900</v>
      </c>
      <c r="E206" s="102">
        <v>0.79</v>
      </c>
      <c r="F206" s="154"/>
      <c r="G206" s="85">
        <v>1</v>
      </c>
      <c r="H206" s="154">
        <v>0.65</v>
      </c>
      <c r="I206" s="200"/>
      <c r="J206" s="83">
        <v>1.4</v>
      </c>
      <c r="K206" s="83">
        <v>1.68</v>
      </c>
      <c r="L206" s="83">
        <v>2.23</v>
      </c>
      <c r="M206" s="87">
        <v>2.57</v>
      </c>
      <c r="N206" s="90"/>
      <c r="O206" s="89">
        <f t="shared" si="897"/>
        <v>0</v>
      </c>
      <c r="P206" s="90"/>
      <c r="Q206" s="90">
        <f>(P206*$D206*$E206*$G206*$J206*$Q$10)</f>
        <v>0</v>
      </c>
      <c r="R206" s="90"/>
      <c r="S206" s="89">
        <f>(R206*$D206*$E206*$G206*$J206*$S$10)</f>
        <v>0</v>
      </c>
      <c r="T206" s="90"/>
      <c r="U206" s="89">
        <f t="shared" ref="U206" si="1014">(T206/12*7*$D206*$E206*$G206*$J206*$U$10)+(T206/12*5*$D206*$E206*$G206*$J206*$U$11)</f>
        <v>0</v>
      </c>
      <c r="V206" s="90">
        <v>0</v>
      </c>
      <c r="W206" s="89">
        <f>(V206*$D206*$E206*$G206*$J206*$W$10)</f>
        <v>0</v>
      </c>
      <c r="X206" s="90">
        <v>0</v>
      </c>
      <c r="Y206" s="89">
        <f>(X206*$D206*$E206*$G206*$J206*$Y$10)</f>
        <v>0</v>
      </c>
      <c r="Z206" s="90"/>
      <c r="AA206" s="89">
        <f>(Z206*$D206*$E206*$G206*$J206*$AA$10)</f>
        <v>0</v>
      </c>
      <c r="AB206" s="90">
        <v>361</v>
      </c>
      <c r="AC206" s="89">
        <f>(AB206/12*9*$D206*$E206*$G206*$J206*$AC$10)+(AB206/12*3*$D206*$E206*$H206*$J206*$AC$10)</f>
        <v>11680427.013499999</v>
      </c>
      <c r="AD206" s="90"/>
      <c r="AE206" s="89">
        <f>(AD206*$D206*$E206*$G206*$J206*$AE$10)</f>
        <v>0</v>
      </c>
      <c r="AF206" s="90">
        <v>0</v>
      </c>
      <c r="AG206" s="89">
        <f>(AF206*$D206*$E206*$G206*$J206*$AG$10)</f>
        <v>0</v>
      </c>
      <c r="AH206" s="150"/>
      <c r="AI206" s="89">
        <f>(AH206*$D206*$E206*$G206*$J206*$AI$10)</f>
        <v>0</v>
      </c>
      <c r="AJ206" s="90">
        <v>150</v>
      </c>
      <c r="AK206" s="89">
        <f>(AJ206/12*9*$D206*$E206*$G206*$J206*$AK$10)+(AJ206/12*3*$D206*$E206*$H206*$J206*$AK$10)</f>
        <v>3813356.6625000006</v>
      </c>
      <c r="AL206" s="104">
        <v>0</v>
      </c>
      <c r="AM206" s="89">
        <f>(AL206*$D206*$E206*$G206*$K206*$AM$10)</f>
        <v>0</v>
      </c>
      <c r="AN206" s="90">
        <v>0</v>
      </c>
      <c r="AO206" s="95">
        <f>(AN206*$D206*$E206*$G206*$K206*$AO$10)</f>
        <v>0</v>
      </c>
      <c r="AP206" s="90"/>
      <c r="AQ206" s="89">
        <f>(AP206*$D206*$E206*$G206*$J206*$AQ$10)</f>
        <v>0</v>
      </c>
      <c r="AR206" s="90">
        <v>0</v>
      </c>
      <c r="AS206" s="90">
        <f>(AR206*$D206*$E206*$G206*$J206*$AS$10)</f>
        <v>0</v>
      </c>
      <c r="AT206" s="90">
        <v>0</v>
      </c>
      <c r="AU206" s="90">
        <f>(AT206*$D206*$E206*$G206*$J206*$AU$10)</f>
        <v>0</v>
      </c>
      <c r="AV206" s="90">
        <v>0</v>
      </c>
      <c r="AW206" s="89">
        <f>(AV206*$D206*$E206*$G206*$J206*$AW$10)</f>
        <v>0</v>
      </c>
      <c r="AX206" s="90">
        <v>0</v>
      </c>
      <c r="AY206" s="89">
        <f>(AX206*$D206*$E206*$G206*$J206*$AY$10)</f>
        <v>0</v>
      </c>
      <c r="AZ206" s="90">
        <v>0</v>
      </c>
      <c r="BA206" s="89">
        <f>(AZ206*$D206*$E206*$G206*$J206*$BA$10)</f>
        <v>0</v>
      </c>
      <c r="BB206" s="90"/>
      <c r="BC206" s="89">
        <f>(BB206*$D206*$E206*$G206*$J206*$BC$10)</f>
        <v>0</v>
      </c>
      <c r="BD206" s="90"/>
      <c r="BE206" s="89">
        <f>(BD206*$D206*$E206*$G206*$J206*$BE$10)</f>
        <v>0</v>
      </c>
      <c r="BF206" s="90"/>
      <c r="BG206" s="89">
        <f>(BF206*$D206*$E206*$G206*$K206*$BG$10)</f>
        <v>0</v>
      </c>
      <c r="BH206" s="90">
        <v>0</v>
      </c>
      <c r="BI206" s="89">
        <f>(BH206*$D206*$E206*$G206*$K206*$BI$10)</f>
        <v>0</v>
      </c>
      <c r="BJ206" s="90">
        <v>0</v>
      </c>
      <c r="BK206" s="89">
        <f>(BJ206*$D206*$E206*$G206*$K206*$BK$10)</f>
        <v>0</v>
      </c>
      <c r="BL206" s="90">
        <v>0</v>
      </c>
      <c r="BM206" s="89">
        <f>(BL206*$D206*$E206*$G206*$K206*$BM$10)</f>
        <v>0</v>
      </c>
      <c r="BN206" s="90"/>
      <c r="BO206" s="89">
        <f>(BN206*$D206*$E206*$G206*$K206*$BO$10)</f>
        <v>0</v>
      </c>
      <c r="BP206" s="90"/>
      <c r="BQ206" s="89">
        <f>(BP206*$D206*$E206*$G206*$K206*$BQ$10)</f>
        <v>0</v>
      </c>
      <c r="BR206" s="90"/>
      <c r="BS206" s="89">
        <f>(BR206*$D206*$E206*$G206*$K206*$BS$10)</f>
        <v>0</v>
      </c>
      <c r="BT206" s="90"/>
      <c r="BU206" s="89">
        <f>(BT206*$D206*$E206*$G206*$K206*$BU$10)</f>
        <v>0</v>
      </c>
      <c r="BV206" s="90"/>
      <c r="BW206" s="89">
        <f>(BV206*$D206*$E206*$G206*$K206*$BW$10)</f>
        <v>0</v>
      </c>
      <c r="BX206" s="90"/>
      <c r="BY206" s="89">
        <f>(BX206*$D206*$E206*$G206*$K206*$BY$10)</f>
        <v>0</v>
      </c>
      <c r="BZ206" s="90"/>
      <c r="CA206" s="97">
        <f>(BZ206*$D206*$E206*$G206*$K206*$CA$10)</f>
        <v>0</v>
      </c>
      <c r="CB206" s="90">
        <v>0</v>
      </c>
      <c r="CC206" s="89">
        <f>(CB206*$D206*$E206*$G206*$J206*$CC$10)</f>
        <v>0</v>
      </c>
      <c r="CD206" s="90">
        <v>0</v>
      </c>
      <c r="CE206" s="89">
        <f>(CD206*$D206*$E206*$G206*$J206*$CE$10)</f>
        <v>0</v>
      </c>
      <c r="CF206" s="90">
        <v>0</v>
      </c>
      <c r="CG206" s="89">
        <f>(CF206*$D206*$E206*$G206*$J206*$CG$10)</f>
        <v>0</v>
      </c>
      <c r="CH206" s="90"/>
      <c r="CI206" s="90">
        <f>(CH206*$D206*$E206*$G206*$J206*$CI$10)</f>
        <v>0</v>
      </c>
      <c r="CJ206" s="90"/>
      <c r="CK206" s="89">
        <f>(CJ206*$D206*$E206*$G206*$K206*$CK$10)</f>
        <v>0</v>
      </c>
      <c r="CL206" s="90">
        <v>0</v>
      </c>
      <c r="CM206" s="89">
        <f>(CL206*$D206*$E206*$G206*$J206*$CM$10)</f>
        <v>0</v>
      </c>
      <c r="CN206" s="90"/>
      <c r="CO206" s="89">
        <f>(CN206*$D206*$E206*$G206*$J206*$CO$10)</f>
        <v>0</v>
      </c>
      <c r="CP206" s="90"/>
      <c r="CQ206" s="89">
        <f>(CP206*$D206*$E206*$G206*$J206*$CQ$10)</f>
        <v>0</v>
      </c>
      <c r="CR206" s="90"/>
      <c r="CS206" s="89">
        <f>(CR206*$D206*$E206*$G206*$J206*$CS$10)</f>
        <v>0</v>
      </c>
      <c r="CT206" s="90"/>
      <c r="CU206" s="89">
        <f>(CT206*$D206*$E206*$G206*$J206*$CU$10)</f>
        <v>0</v>
      </c>
      <c r="CV206" s="90">
        <v>0</v>
      </c>
      <c r="CW206" s="89">
        <f>(CV206*$D206*$E206*$G206*$K206*$CW$10)</f>
        <v>0</v>
      </c>
      <c r="CX206" s="104">
        <v>110</v>
      </c>
      <c r="CY206" s="89">
        <f>(CX206/12*9*$D206*$E206*$G206*$K206*$CY$10)+(CX206/12*3*$D206*$E206*$H206*$K206*$CY$10)</f>
        <v>2745616.7970000003</v>
      </c>
      <c r="CZ206" s="90"/>
      <c r="DA206" s="89">
        <f>(CZ206*$D206*$E206*$G206*$J206*$DA$10)</f>
        <v>0</v>
      </c>
      <c r="DB206" s="90">
        <v>0</v>
      </c>
      <c r="DC206" s="95">
        <f>(DB206*$D206*$E206*$G206*$K206*$DC$10)</f>
        <v>0</v>
      </c>
      <c r="DD206" s="90">
        <v>0</v>
      </c>
      <c r="DE206" s="89">
        <f>(DD206*$D206*$E206*$G206*$K206*$DE$10)</f>
        <v>0</v>
      </c>
      <c r="DF206" s="105"/>
      <c r="DG206" s="89">
        <f>(DF206*$D206*$E206*$G206*$K206*$DG$10)</f>
        <v>0</v>
      </c>
      <c r="DH206" s="90"/>
      <c r="DI206" s="89">
        <f>(DH206*$D206*$E206*$G206*$K206*$DI$10)</f>
        <v>0</v>
      </c>
      <c r="DJ206" s="90"/>
      <c r="DK206" s="89">
        <f>(DJ206*$D206*$E206*$G206*$L206*$DK$10)</f>
        <v>0</v>
      </c>
      <c r="DL206" s="90"/>
      <c r="DM206" s="97">
        <f>(DL206*$D206*$E206*$G206*$M206*$DM$10)</f>
        <v>0</v>
      </c>
      <c r="DN206" s="99">
        <f t="shared" si="1013"/>
        <v>621</v>
      </c>
      <c r="DO206" s="97">
        <f t="shared" si="1013"/>
        <v>18239400.472999997</v>
      </c>
    </row>
    <row r="207" spans="1:119" ht="30.75" customHeight="1" x14ac:dyDescent="0.25">
      <c r="A207" s="100"/>
      <c r="B207" s="101">
        <v>175</v>
      </c>
      <c r="C207" s="82" t="s">
        <v>335</v>
      </c>
      <c r="D207" s="83">
        <v>22900</v>
      </c>
      <c r="E207" s="102">
        <v>1.07</v>
      </c>
      <c r="F207" s="102"/>
      <c r="G207" s="85">
        <v>1</v>
      </c>
      <c r="H207" s="154">
        <v>0.65</v>
      </c>
      <c r="I207" s="200"/>
      <c r="J207" s="83">
        <v>1.4</v>
      </c>
      <c r="K207" s="83">
        <v>1.68</v>
      </c>
      <c r="L207" s="83">
        <v>2.23</v>
      </c>
      <c r="M207" s="87">
        <v>2.57</v>
      </c>
      <c r="N207" s="90"/>
      <c r="O207" s="89">
        <f t="shared" ref="O207:O210" si="1015">(N207*$D207*$E207*$G207*$J207)</f>
        <v>0</v>
      </c>
      <c r="P207" s="90"/>
      <c r="Q207" s="90">
        <f t="shared" ref="Q207:Q210" si="1016">(P207*$D207*$E207*$G207*$J207)</f>
        <v>0</v>
      </c>
      <c r="R207" s="90"/>
      <c r="S207" s="89">
        <f t="shared" ref="S207:S210" si="1017">(R207*$D207*$E207*$G207*$J207)</f>
        <v>0</v>
      </c>
      <c r="T207" s="90"/>
      <c r="U207" s="89">
        <f t="shared" ref="U207:U210" si="1018">(T207*$D207*$E207*$G207*$J207)</f>
        <v>0</v>
      </c>
      <c r="V207" s="90">
        <v>0</v>
      </c>
      <c r="W207" s="89">
        <f t="shared" ref="W207:W210" si="1019">(V207*$D207*$E207*$G207*$J207)</f>
        <v>0</v>
      </c>
      <c r="X207" s="90">
        <v>0</v>
      </c>
      <c r="Y207" s="89">
        <f t="shared" ref="Y207:Y210" si="1020">(X207*$D207*$E207*$G207*$J207)</f>
        <v>0</v>
      </c>
      <c r="Z207" s="90"/>
      <c r="AA207" s="89">
        <f t="shared" ref="AA207:AA210" si="1021">(Z207*$D207*$E207*$G207*$J207)</f>
        <v>0</v>
      </c>
      <c r="AB207" s="90">
        <v>264</v>
      </c>
      <c r="AC207" s="89">
        <f>(AB207/12*9*$D207*$E207*$G207*$J207)+(AB207/12*3*$D207*$E207*$H207*$J207)</f>
        <v>8263881.7799999993</v>
      </c>
      <c r="AD207" s="90"/>
      <c r="AE207" s="89">
        <f t="shared" ref="AE207:AE210" si="1022">(AD207*$D207*$E207*$G207*$J207)</f>
        <v>0</v>
      </c>
      <c r="AF207" s="90">
        <v>0</v>
      </c>
      <c r="AG207" s="89">
        <f t="shared" ref="AG207:AG210" si="1023">(AF207*$D207*$E207*$G207*$J207)</f>
        <v>0</v>
      </c>
      <c r="AH207" s="92"/>
      <c r="AI207" s="89">
        <f t="shared" ref="AI207:AI210" si="1024">(AH207*$D207*$E207*$G207*$J207)</f>
        <v>0</v>
      </c>
      <c r="AJ207" s="90">
        <v>60</v>
      </c>
      <c r="AK207" s="89">
        <f>(AJ207/12*9*$D207*$E207*$G207*$J207)+(AJ207/12*3*$D207*$E207*$H207*$J207)</f>
        <v>1878154.95</v>
      </c>
      <c r="AL207" s="104">
        <v>0</v>
      </c>
      <c r="AM207" s="89">
        <f t="shared" ref="AM207:AM210" si="1025">(AL207*$D207*$E207*$G207*$K207)</f>
        <v>0</v>
      </c>
      <c r="AN207" s="90">
        <v>0</v>
      </c>
      <c r="AO207" s="95">
        <f t="shared" ref="AO207:AO210" si="1026">(AN207*$D207*$E207*$G207*$K207)</f>
        <v>0</v>
      </c>
      <c r="AP207" s="90"/>
      <c r="AQ207" s="89">
        <f t="shared" ref="AQ207:AQ210" si="1027">(AP207*$D207*$E207*$G207*$J207)</f>
        <v>0</v>
      </c>
      <c r="AR207" s="90">
        <v>0</v>
      </c>
      <c r="AS207" s="90">
        <f t="shared" ref="AS207:AS210" si="1028">(AR207*$D207*$E207*$G207*$J207)</f>
        <v>0</v>
      </c>
      <c r="AT207" s="90">
        <v>0</v>
      </c>
      <c r="AU207" s="90">
        <f t="shared" ref="AU207:AU210" si="1029">(AT207*$D207*$E207*$G207*$J207)</f>
        <v>0</v>
      </c>
      <c r="AV207" s="90">
        <v>0</v>
      </c>
      <c r="AW207" s="89">
        <f t="shared" ref="AW207:AW210" si="1030">(AV207*$D207*$E207*$G207*$J207)</f>
        <v>0</v>
      </c>
      <c r="AX207" s="90">
        <v>0</v>
      </c>
      <c r="AY207" s="89">
        <f t="shared" ref="AY207:AY210" si="1031">(AX207*$D207*$E207*$G207*$J207)</f>
        <v>0</v>
      </c>
      <c r="AZ207" s="90">
        <v>0</v>
      </c>
      <c r="BA207" s="89">
        <f t="shared" ref="BA207:BA210" si="1032">(AZ207*$D207*$E207*$G207*$J207)</f>
        <v>0</v>
      </c>
      <c r="BB207" s="90"/>
      <c r="BC207" s="89">
        <f t="shared" ref="BC207:BC210" si="1033">(BB207*$D207*$E207*$G207*$J207)</f>
        <v>0</v>
      </c>
      <c r="BD207" s="90"/>
      <c r="BE207" s="89">
        <f t="shared" ref="BE207:BE210" si="1034">(BD207*$D207*$E207*$G207*$J207)</f>
        <v>0</v>
      </c>
      <c r="BF207" s="90"/>
      <c r="BG207" s="89">
        <f t="shared" ref="BG207:BG210" si="1035">(BF207*$D207*$E207*$G207*$K207)</f>
        <v>0</v>
      </c>
      <c r="BH207" s="90">
        <v>0</v>
      </c>
      <c r="BI207" s="89">
        <f t="shared" ref="BI207:BI210" si="1036">(BH207*$D207*$E207*$G207*$K207)</f>
        <v>0</v>
      </c>
      <c r="BJ207" s="90">
        <v>0</v>
      </c>
      <c r="BK207" s="89">
        <f t="shared" ref="BK207:BK210" si="1037">(BJ207*$D207*$E207*$G207*$K207)</f>
        <v>0</v>
      </c>
      <c r="BL207" s="90">
        <v>0</v>
      </c>
      <c r="BM207" s="89">
        <f t="shared" ref="BM207:BM210" si="1038">(BL207*$D207*$E207*$G207*$K207)</f>
        <v>0</v>
      </c>
      <c r="BN207" s="90"/>
      <c r="BO207" s="89">
        <f t="shared" ref="BO207:BO210" si="1039">(BN207*$D207*$E207*$G207*$K207)</f>
        <v>0</v>
      </c>
      <c r="BP207" s="90"/>
      <c r="BQ207" s="89">
        <f t="shared" ref="BQ207:BQ210" si="1040">(BP207*$D207*$E207*$G207*$K207)</f>
        <v>0</v>
      </c>
      <c r="BR207" s="90"/>
      <c r="BS207" s="89">
        <f t="shared" ref="BS207:BS210" si="1041">(BR207*$D207*$E207*$G207*$K207)</f>
        <v>0</v>
      </c>
      <c r="BT207" s="90"/>
      <c r="BU207" s="89">
        <f t="shared" ref="BU207:BU210" si="1042">(BT207*$D207*$E207*$G207*$K207)</f>
        <v>0</v>
      </c>
      <c r="BV207" s="90"/>
      <c r="BW207" s="89">
        <f t="shared" ref="BW207:BW210" si="1043">(BV207*$D207*$E207*$G207*$K207)</f>
        <v>0</v>
      </c>
      <c r="BX207" s="90"/>
      <c r="BY207" s="89">
        <f t="shared" ref="BY207:BY210" si="1044">(BX207*$D207*$E207*$G207*$K207)</f>
        <v>0</v>
      </c>
      <c r="BZ207" s="90"/>
      <c r="CA207" s="97">
        <f t="shared" ref="CA207:CA210" si="1045">(BZ207*$D207*$E207*$G207*$K207)</f>
        <v>0</v>
      </c>
      <c r="CB207" s="90">
        <v>0</v>
      </c>
      <c r="CC207" s="89">
        <f t="shared" ref="CC207:CC210" si="1046">(CB207*$D207*$E207*$G207*$J207)</f>
        <v>0</v>
      </c>
      <c r="CD207" s="90">
        <v>0</v>
      </c>
      <c r="CE207" s="89">
        <f t="shared" ref="CE207:CE210" si="1047">(CD207*$D207*$E207*$G207*$J207)</f>
        <v>0</v>
      </c>
      <c r="CF207" s="90">
        <v>0</v>
      </c>
      <c r="CG207" s="89">
        <f t="shared" ref="CG207:CG210" si="1048">(CF207*$D207*$E207*$G207*$J207)</f>
        <v>0</v>
      </c>
      <c r="CH207" s="90"/>
      <c r="CI207" s="90">
        <f t="shared" ref="CI207:CI210" si="1049">(CH207*$D207*$E207*$G207*$J207)</f>
        <v>0</v>
      </c>
      <c r="CJ207" s="90"/>
      <c r="CK207" s="89">
        <f t="shared" ref="CK207:CK210" si="1050">(CJ207*$D207*$E207*$G207*$K207)</f>
        <v>0</v>
      </c>
      <c r="CL207" s="90">
        <v>0</v>
      </c>
      <c r="CM207" s="89">
        <f t="shared" ref="CM207:CM210" si="1051">(CL207*$D207*$E207*$G207*$J207)</f>
        <v>0</v>
      </c>
      <c r="CN207" s="90"/>
      <c r="CO207" s="89">
        <f t="shared" ref="CO207:CO210" si="1052">(CN207*$D207*$E207*$G207*$J207)</f>
        <v>0</v>
      </c>
      <c r="CP207" s="90"/>
      <c r="CQ207" s="89">
        <f t="shared" ref="CQ207:CQ210" si="1053">(CP207*$D207*$E207*$G207*$J207)</f>
        <v>0</v>
      </c>
      <c r="CR207" s="90"/>
      <c r="CS207" s="89">
        <f t="shared" ref="CS207:CS210" si="1054">(CR207*$D207*$E207*$G207*$J207)</f>
        <v>0</v>
      </c>
      <c r="CT207" s="90"/>
      <c r="CU207" s="89">
        <f t="shared" ref="CU207:CU210" si="1055">(CT207*$D207*$E207*$G207*$J207)</f>
        <v>0</v>
      </c>
      <c r="CV207" s="90">
        <v>0</v>
      </c>
      <c r="CW207" s="89">
        <f t="shared" ref="CW207:CW210" si="1056">(CV207*$D207*$E207*$G207*$K207)</f>
        <v>0</v>
      </c>
      <c r="CX207" s="104">
        <v>20</v>
      </c>
      <c r="CY207" s="89">
        <f>(CX207/12*9*$D207*$E207*$G207*$K207)+(CX207/12*3*$D207*$E207*$H207*$K207)</f>
        <v>751261.98</v>
      </c>
      <c r="CZ207" s="90"/>
      <c r="DA207" s="89">
        <f t="shared" ref="DA207:DA210" si="1057">(CZ207*$D207*$E207*$G207*$J207)</f>
        <v>0</v>
      </c>
      <c r="DB207" s="90">
        <v>0</v>
      </c>
      <c r="DC207" s="95">
        <f t="shared" ref="DC207:DC210" si="1058">(DB207*$D207*$E207*$G207*$K207)</f>
        <v>0</v>
      </c>
      <c r="DD207" s="90">
        <v>0</v>
      </c>
      <c r="DE207" s="89">
        <f t="shared" ref="DE207:DE210" si="1059">(DD207*$D207*$E207*$G207*$K207)</f>
        <v>0</v>
      </c>
      <c r="DF207" s="105"/>
      <c r="DG207" s="89">
        <f t="shared" ref="DG207:DG210" si="1060">(DF207*$D207*$E207*$G207*$K207)</f>
        <v>0</v>
      </c>
      <c r="DH207" s="90"/>
      <c r="DI207" s="89">
        <f t="shared" ref="DI207:DI210" si="1061">(DH207*$D207*$E207*$G207*$K207)</f>
        <v>0</v>
      </c>
      <c r="DJ207" s="90"/>
      <c r="DK207" s="89">
        <f t="shared" ref="DK207:DK210" si="1062">(DJ207*$D207*$E207*$G207*$L207)</f>
        <v>0</v>
      </c>
      <c r="DL207" s="90"/>
      <c r="DM207" s="97">
        <f t="shared" ref="DM207:DM210" si="1063">(DL207*$D207*$E207*$G207*$M207)</f>
        <v>0</v>
      </c>
      <c r="DN207" s="99">
        <f t="shared" si="1013"/>
        <v>344</v>
      </c>
      <c r="DO207" s="97">
        <f t="shared" si="1013"/>
        <v>10893298.709999999</v>
      </c>
    </row>
    <row r="208" spans="1:119" ht="27" customHeight="1" x14ac:dyDescent="0.25">
      <c r="A208" s="100"/>
      <c r="B208" s="101">
        <v>176</v>
      </c>
      <c r="C208" s="82" t="s">
        <v>336</v>
      </c>
      <c r="D208" s="83">
        <v>22900</v>
      </c>
      <c r="E208" s="102">
        <v>1.19</v>
      </c>
      <c r="F208" s="102"/>
      <c r="G208" s="85">
        <v>1</v>
      </c>
      <c r="H208" s="154">
        <v>0.65</v>
      </c>
      <c r="I208" s="200"/>
      <c r="J208" s="83">
        <v>1.4</v>
      </c>
      <c r="K208" s="83">
        <v>1.68</v>
      </c>
      <c r="L208" s="83">
        <v>2.23</v>
      </c>
      <c r="M208" s="87">
        <v>2.57</v>
      </c>
      <c r="N208" s="90"/>
      <c r="O208" s="89">
        <f t="shared" si="1015"/>
        <v>0</v>
      </c>
      <c r="P208" s="90"/>
      <c r="Q208" s="90">
        <f t="shared" si="1016"/>
        <v>0</v>
      </c>
      <c r="R208" s="90"/>
      <c r="S208" s="89">
        <f t="shared" si="1017"/>
        <v>0</v>
      </c>
      <c r="T208" s="90"/>
      <c r="U208" s="89">
        <f t="shared" si="1018"/>
        <v>0</v>
      </c>
      <c r="V208" s="90">
        <v>0</v>
      </c>
      <c r="W208" s="89">
        <f t="shared" si="1019"/>
        <v>0</v>
      </c>
      <c r="X208" s="90">
        <v>0</v>
      </c>
      <c r="Y208" s="89">
        <f t="shared" si="1020"/>
        <v>0</v>
      </c>
      <c r="Z208" s="90"/>
      <c r="AA208" s="89">
        <f t="shared" si="1021"/>
        <v>0</v>
      </c>
      <c r="AB208" s="90">
        <v>503</v>
      </c>
      <c r="AC208" s="89">
        <f>(AB208/12*9*$D208*$E208*$G208*$J208)+(AB208/12*3*$D208*$E208*$H208*$J208)</f>
        <v>17511015.7075</v>
      </c>
      <c r="AD208" s="90"/>
      <c r="AE208" s="89">
        <f t="shared" si="1022"/>
        <v>0</v>
      </c>
      <c r="AF208" s="90">
        <v>0</v>
      </c>
      <c r="AG208" s="89">
        <f t="shared" si="1023"/>
        <v>0</v>
      </c>
      <c r="AH208" s="92"/>
      <c r="AI208" s="89">
        <f t="shared" si="1024"/>
        <v>0</v>
      </c>
      <c r="AJ208" s="90">
        <v>145</v>
      </c>
      <c r="AK208" s="89">
        <f>(AJ208/12*9*$D208*$E208*$G208*$J208)+(AJ208/12*3*$D208*$E208*$H208*$J208)</f>
        <v>5047907.1124999998</v>
      </c>
      <c r="AL208" s="104">
        <v>0</v>
      </c>
      <c r="AM208" s="89">
        <f t="shared" si="1025"/>
        <v>0</v>
      </c>
      <c r="AN208" s="90">
        <v>0</v>
      </c>
      <c r="AO208" s="95">
        <f t="shared" si="1026"/>
        <v>0</v>
      </c>
      <c r="AP208" s="90"/>
      <c r="AQ208" s="89">
        <f t="shared" si="1027"/>
        <v>0</v>
      </c>
      <c r="AR208" s="90"/>
      <c r="AS208" s="90">
        <f t="shared" si="1028"/>
        <v>0</v>
      </c>
      <c r="AT208" s="90">
        <v>0</v>
      </c>
      <c r="AU208" s="90">
        <f t="shared" si="1029"/>
        <v>0</v>
      </c>
      <c r="AV208" s="90">
        <v>0</v>
      </c>
      <c r="AW208" s="89">
        <f t="shared" si="1030"/>
        <v>0</v>
      </c>
      <c r="AX208" s="90">
        <v>0</v>
      </c>
      <c r="AY208" s="89">
        <f t="shared" si="1031"/>
        <v>0</v>
      </c>
      <c r="AZ208" s="90">
        <v>0</v>
      </c>
      <c r="BA208" s="89">
        <f t="shared" si="1032"/>
        <v>0</v>
      </c>
      <c r="BB208" s="90"/>
      <c r="BC208" s="89">
        <f t="shared" si="1033"/>
        <v>0</v>
      </c>
      <c r="BD208" s="90"/>
      <c r="BE208" s="89">
        <f t="shared" si="1034"/>
        <v>0</v>
      </c>
      <c r="BF208" s="90"/>
      <c r="BG208" s="89">
        <f t="shared" si="1035"/>
        <v>0</v>
      </c>
      <c r="BH208" s="90">
        <v>0</v>
      </c>
      <c r="BI208" s="89">
        <f t="shared" si="1036"/>
        <v>0</v>
      </c>
      <c r="BJ208" s="90">
        <v>0</v>
      </c>
      <c r="BK208" s="89">
        <f t="shared" si="1037"/>
        <v>0</v>
      </c>
      <c r="BL208" s="90">
        <v>0</v>
      </c>
      <c r="BM208" s="89">
        <f t="shared" si="1038"/>
        <v>0</v>
      </c>
      <c r="BN208" s="90"/>
      <c r="BO208" s="89">
        <f t="shared" si="1039"/>
        <v>0</v>
      </c>
      <c r="BP208" s="90"/>
      <c r="BQ208" s="89">
        <f t="shared" si="1040"/>
        <v>0</v>
      </c>
      <c r="BR208" s="90"/>
      <c r="BS208" s="89">
        <f t="shared" si="1041"/>
        <v>0</v>
      </c>
      <c r="BT208" s="90"/>
      <c r="BU208" s="89">
        <f t="shared" si="1042"/>
        <v>0</v>
      </c>
      <c r="BV208" s="90"/>
      <c r="BW208" s="89">
        <f t="shared" si="1043"/>
        <v>0</v>
      </c>
      <c r="BX208" s="90"/>
      <c r="BY208" s="89">
        <f t="shared" si="1044"/>
        <v>0</v>
      </c>
      <c r="BZ208" s="90"/>
      <c r="CA208" s="97">
        <f t="shared" si="1045"/>
        <v>0</v>
      </c>
      <c r="CB208" s="90">
        <v>0</v>
      </c>
      <c r="CC208" s="89">
        <f t="shared" si="1046"/>
        <v>0</v>
      </c>
      <c r="CD208" s="90">
        <v>0</v>
      </c>
      <c r="CE208" s="89">
        <f t="shared" si="1047"/>
        <v>0</v>
      </c>
      <c r="CF208" s="90">
        <v>0</v>
      </c>
      <c r="CG208" s="89">
        <f t="shared" si="1048"/>
        <v>0</v>
      </c>
      <c r="CH208" s="90"/>
      <c r="CI208" s="90">
        <f t="shared" si="1049"/>
        <v>0</v>
      </c>
      <c r="CJ208" s="90"/>
      <c r="CK208" s="89">
        <f t="shared" si="1050"/>
        <v>0</v>
      </c>
      <c r="CL208" s="90">
        <v>0</v>
      </c>
      <c r="CM208" s="89">
        <f t="shared" si="1051"/>
        <v>0</v>
      </c>
      <c r="CN208" s="90"/>
      <c r="CO208" s="89">
        <f t="shared" si="1052"/>
        <v>0</v>
      </c>
      <c r="CP208" s="90"/>
      <c r="CQ208" s="89">
        <f t="shared" si="1053"/>
        <v>0</v>
      </c>
      <c r="CR208" s="90"/>
      <c r="CS208" s="89">
        <f t="shared" si="1054"/>
        <v>0</v>
      </c>
      <c r="CT208" s="90"/>
      <c r="CU208" s="89">
        <f t="shared" si="1055"/>
        <v>0</v>
      </c>
      <c r="CV208" s="90">
        <v>0</v>
      </c>
      <c r="CW208" s="89">
        <f t="shared" si="1056"/>
        <v>0</v>
      </c>
      <c r="CX208" s="104">
        <v>150</v>
      </c>
      <c r="CY208" s="89">
        <f>(CX208/12*9*$D208*$E208*$G208*$K208)+(CX208/12*3*$D208*$E208*$H208*$K208)</f>
        <v>6266367.4500000002</v>
      </c>
      <c r="CZ208" s="90"/>
      <c r="DA208" s="89">
        <f t="shared" si="1057"/>
        <v>0</v>
      </c>
      <c r="DB208" s="90">
        <v>0</v>
      </c>
      <c r="DC208" s="95">
        <f t="shared" si="1058"/>
        <v>0</v>
      </c>
      <c r="DD208" s="90">
        <v>0</v>
      </c>
      <c r="DE208" s="89">
        <f t="shared" si="1059"/>
        <v>0</v>
      </c>
      <c r="DF208" s="105"/>
      <c r="DG208" s="89">
        <f t="shared" si="1060"/>
        <v>0</v>
      </c>
      <c r="DH208" s="90"/>
      <c r="DI208" s="89">
        <f t="shared" si="1061"/>
        <v>0</v>
      </c>
      <c r="DJ208" s="90"/>
      <c r="DK208" s="89">
        <f t="shared" si="1062"/>
        <v>0</v>
      </c>
      <c r="DL208" s="90"/>
      <c r="DM208" s="97">
        <f t="shared" si="1063"/>
        <v>0</v>
      </c>
      <c r="DN208" s="99">
        <f t="shared" si="1013"/>
        <v>798</v>
      </c>
      <c r="DO208" s="97">
        <f t="shared" si="1013"/>
        <v>28825290.27</v>
      </c>
    </row>
    <row r="209" spans="1:119" ht="27" customHeight="1" x14ac:dyDescent="0.25">
      <c r="A209" s="100"/>
      <c r="B209" s="101">
        <v>177</v>
      </c>
      <c r="C209" s="82" t="s">
        <v>337</v>
      </c>
      <c r="D209" s="83">
        <v>22900</v>
      </c>
      <c r="E209" s="102">
        <v>2.11</v>
      </c>
      <c r="F209" s="102"/>
      <c r="G209" s="201">
        <v>0.7</v>
      </c>
      <c r="H209" s="155"/>
      <c r="I209" s="155"/>
      <c r="J209" s="83">
        <v>1.4</v>
      </c>
      <c r="K209" s="83">
        <v>1.68</v>
      </c>
      <c r="L209" s="83">
        <v>2.23</v>
      </c>
      <c r="M209" s="87">
        <v>2.57</v>
      </c>
      <c r="N209" s="90"/>
      <c r="O209" s="89">
        <f t="shared" si="1015"/>
        <v>0</v>
      </c>
      <c r="P209" s="90"/>
      <c r="Q209" s="90">
        <f t="shared" si="1016"/>
        <v>0</v>
      </c>
      <c r="R209" s="90"/>
      <c r="S209" s="89">
        <f t="shared" si="1017"/>
        <v>0</v>
      </c>
      <c r="T209" s="90"/>
      <c r="U209" s="89">
        <f t="shared" si="1018"/>
        <v>0</v>
      </c>
      <c r="V209" s="90">
        <v>0</v>
      </c>
      <c r="W209" s="89">
        <f t="shared" si="1019"/>
        <v>0</v>
      </c>
      <c r="X209" s="90">
        <v>0</v>
      </c>
      <c r="Y209" s="89">
        <f t="shared" si="1020"/>
        <v>0</v>
      </c>
      <c r="Z209" s="90"/>
      <c r="AA209" s="89">
        <f t="shared" si="1021"/>
        <v>0</v>
      </c>
      <c r="AB209" s="90">
        <f>4550-43</f>
        <v>4507</v>
      </c>
      <c r="AC209" s="89">
        <f>(AB209*$D209*$E209*$G209*$J209)</f>
        <v>213418258.33999997</v>
      </c>
      <c r="AD209" s="90"/>
      <c r="AE209" s="89">
        <f t="shared" si="1022"/>
        <v>0</v>
      </c>
      <c r="AF209" s="90">
        <v>0</v>
      </c>
      <c r="AG209" s="89">
        <f t="shared" si="1023"/>
        <v>0</v>
      </c>
      <c r="AH209" s="92"/>
      <c r="AI209" s="89">
        <f t="shared" si="1024"/>
        <v>0</v>
      </c>
      <c r="AJ209" s="90">
        <v>91</v>
      </c>
      <c r="AK209" s="89">
        <f t="shared" ref="AK209" si="1064">(AJ209*$D209*$E209*$G209*$J209)</f>
        <v>4309088.42</v>
      </c>
      <c r="AL209" s="104">
        <v>0</v>
      </c>
      <c r="AM209" s="89">
        <f t="shared" si="1025"/>
        <v>0</v>
      </c>
      <c r="AN209" s="90">
        <v>0</v>
      </c>
      <c r="AO209" s="95">
        <f t="shared" si="1026"/>
        <v>0</v>
      </c>
      <c r="AP209" s="90"/>
      <c r="AQ209" s="89">
        <f t="shared" si="1027"/>
        <v>0</v>
      </c>
      <c r="AR209" s="90">
        <v>0</v>
      </c>
      <c r="AS209" s="90">
        <f t="shared" si="1028"/>
        <v>0</v>
      </c>
      <c r="AT209" s="90">
        <v>0</v>
      </c>
      <c r="AU209" s="90">
        <f t="shared" si="1029"/>
        <v>0</v>
      </c>
      <c r="AV209" s="90">
        <v>0</v>
      </c>
      <c r="AW209" s="89">
        <f t="shared" si="1030"/>
        <v>0</v>
      </c>
      <c r="AX209" s="90">
        <v>0</v>
      </c>
      <c r="AY209" s="89">
        <f t="shared" si="1031"/>
        <v>0</v>
      </c>
      <c r="AZ209" s="90">
        <v>0</v>
      </c>
      <c r="BA209" s="89">
        <f t="shared" si="1032"/>
        <v>0</v>
      </c>
      <c r="BB209" s="90"/>
      <c r="BC209" s="89">
        <f t="shared" si="1033"/>
        <v>0</v>
      </c>
      <c r="BD209" s="90"/>
      <c r="BE209" s="89">
        <f t="shared" si="1034"/>
        <v>0</v>
      </c>
      <c r="BF209" s="90"/>
      <c r="BG209" s="89">
        <f t="shared" si="1035"/>
        <v>0</v>
      </c>
      <c r="BH209" s="90">
        <v>0</v>
      </c>
      <c r="BI209" s="89">
        <f t="shared" si="1036"/>
        <v>0</v>
      </c>
      <c r="BJ209" s="90">
        <v>0</v>
      </c>
      <c r="BK209" s="89">
        <f t="shared" si="1037"/>
        <v>0</v>
      </c>
      <c r="BL209" s="90">
        <v>0</v>
      </c>
      <c r="BM209" s="89">
        <f t="shared" si="1038"/>
        <v>0</v>
      </c>
      <c r="BN209" s="90"/>
      <c r="BO209" s="89">
        <f t="shared" si="1039"/>
        <v>0</v>
      </c>
      <c r="BP209" s="90"/>
      <c r="BQ209" s="89">
        <f t="shared" si="1040"/>
        <v>0</v>
      </c>
      <c r="BR209" s="90"/>
      <c r="BS209" s="89">
        <f t="shared" si="1041"/>
        <v>0</v>
      </c>
      <c r="BT209" s="90"/>
      <c r="BU209" s="89">
        <f t="shared" si="1042"/>
        <v>0</v>
      </c>
      <c r="BV209" s="90"/>
      <c r="BW209" s="89">
        <f t="shared" si="1043"/>
        <v>0</v>
      </c>
      <c r="BX209" s="90"/>
      <c r="BY209" s="89">
        <f t="shared" si="1044"/>
        <v>0</v>
      </c>
      <c r="BZ209" s="90"/>
      <c r="CA209" s="97">
        <f t="shared" si="1045"/>
        <v>0</v>
      </c>
      <c r="CB209" s="90">
        <v>0</v>
      </c>
      <c r="CC209" s="89">
        <f t="shared" si="1046"/>
        <v>0</v>
      </c>
      <c r="CD209" s="90">
        <v>0</v>
      </c>
      <c r="CE209" s="89">
        <f t="shared" si="1047"/>
        <v>0</v>
      </c>
      <c r="CF209" s="90">
        <v>0</v>
      </c>
      <c r="CG209" s="89">
        <f t="shared" si="1048"/>
        <v>0</v>
      </c>
      <c r="CH209" s="90"/>
      <c r="CI209" s="90">
        <f t="shared" si="1049"/>
        <v>0</v>
      </c>
      <c r="CJ209" s="90"/>
      <c r="CK209" s="89">
        <f t="shared" si="1050"/>
        <v>0</v>
      </c>
      <c r="CL209" s="90">
        <v>0</v>
      </c>
      <c r="CM209" s="89">
        <f t="shared" si="1051"/>
        <v>0</v>
      </c>
      <c r="CN209" s="90"/>
      <c r="CO209" s="89">
        <f t="shared" si="1052"/>
        <v>0</v>
      </c>
      <c r="CP209" s="90"/>
      <c r="CQ209" s="89">
        <f t="shared" si="1053"/>
        <v>0</v>
      </c>
      <c r="CR209" s="90"/>
      <c r="CS209" s="89">
        <f t="shared" si="1054"/>
        <v>0</v>
      </c>
      <c r="CT209" s="90"/>
      <c r="CU209" s="89">
        <f t="shared" si="1055"/>
        <v>0</v>
      </c>
      <c r="CV209" s="90">
        <v>0</v>
      </c>
      <c r="CW209" s="89">
        <f t="shared" si="1056"/>
        <v>0</v>
      </c>
      <c r="CX209" s="104">
        <v>40</v>
      </c>
      <c r="CY209" s="89">
        <f>(CX209*$D209*$E209*$G209*$K209)</f>
        <v>2272925.7599999998</v>
      </c>
      <c r="CZ209" s="90"/>
      <c r="DA209" s="89">
        <f t="shared" si="1057"/>
        <v>0</v>
      </c>
      <c r="DB209" s="90">
        <v>0</v>
      </c>
      <c r="DC209" s="95">
        <f t="shared" si="1058"/>
        <v>0</v>
      </c>
      <c r="DD209" s="90">
        <v>0</v>
      </c>
      <c r="DE209" s="89">
        <f t="shared" si="1059"/>
        <v>0</v>
      </c>
      <c r="DF209" s="105"/>
      <c r="DG209" s="89">
        <f t="shared" si="1060"/>
        <v>0</v>
      </c>
      <c r="DH209" s="90"/>
      <c r="DI209" s="89">
        <f t="shared" si="1061"/>
        <v>0</v>
      </c>
      <c r="DJ209" s="90"/>
      <c r="DK209" s="89">
        <f t="shared" si="1062"/>
        <v>0</v>
      </c>
      <c r="DL209" s="90"/>
      <c r="DM209" s="97">
        <f t="shared" si="1063"/>
        <v>0</v>
      </c>
      <c r="DN209" s="99">
        <f t="shared" si="1013"/>
        <v>4638</v>
      </c>
      <c r="DO209" s="97">
        <f t="shared" si="1013"/>
        <v>220000272.51999995</v>
      </c>
    </row>
    <row r="210" spans="1:119" ht="27" customHeight="1" x14ac:dyDescent="0.25">
      <c r="A210" s="100"/>
      <c r="B210" s="101">
        <v>178</v>
      </c>
      <c r="C210" s="82" t="s">
        <v>338</v>
      </c>
      <c r="D210" s="83">
        <v>22900</v>
      </c>
      <c r="E210" s="102">
        <v>2.33</v>
      </c>
      <c r="F210" s="102"/>
      <c r="G210" s="201">
        <v>0.7</v>
      </c>
      <c r="H210" s="154">
        <v>0.75</v>
      </c>
      <c r="I210" s="200"/>
      <c r="J210" s="83">
        <v>1.4</v>
      </c>
      <c r="K210" s="83">
        <v>1.68</v>
      </c>
      <c r="L210" s="83">
        <v>2.23</v>
      </c>
      <c r="M210" s="87">
        <v>2.57</v>
      </c>
      <c r="N210" s="90"/>
      <c r="O210" s="89">
        <f t="shared" si="1015"/>
        <v>0</v>
      </c>
      <c r="P210" s="90"/>
      <c r="Q210" s="90">
        <f t="shared" si="1016"/>
        <v>0</v>
      </c>
      <c r="R210" s="90"/>
      <c r="S210" s="89">
        <f t="shared" si="1017"/>
        <v>0</v>
      </c>
      <c r="T210" s="90"/>
      <c r="U210" s="89">
        <f t="shared" si="1018"/>
        <v>0</v>
      </c>
      <c r="V210" s="90"/>
      <c r="W210" s="89">
        <f t="shared" si="1019"/>
        <v>0</v>
      </c>
      <c r="X210" s="90"/>
      <c r="Y210" s="89">
        <f t="shared" si="1020"/>
        <v>0</v>
      </c>
      <c r="Z210" s="90"/>
      <c r="AA210" s="89">
        <f t="shared" si="1021"/>
        <v>0</v>
      </c>
      <c r="AB210" s="90">
        <v>367</v>
      </c>
      <c r="AC210" s="89">
        <f>(AB210/12*9*$D210*$E210*$G210*$J210)+(AB210/12*3*$D210*$E210*$H210*$J210)</f>
        <v>19533063.952499997</v>
      </c>
      <c r="AD210" s="90"/>
      <c r="AE210" s="89">
        <f t="shared" si="1022"/>
        <v>0</v>
      </c>
      <c r="AF210" s="90"/>
      <c r="AG210" s="89">
        <f t="shared" si="1023"/>
        <v>0</v>
      </c>
      <c r="AH210" s="92"/>
      <c r="AI210" s="89">
        <f t="shared" si="1024"/>
        <v>0</v>
      </c>
      <c r="AJ210" s="90">
        <v>10</v>
      </c>
      <c r="AK210" s="89">
        <f>(AJ210/12*9*$D210*$E210*$G210*$J210)+(AJ210/12*3*$D210*$E210*$H210*$J210)</f>
        <v>532236.07499999995</v>
      </c>
      <c r="AL210" s="104">
        <v>0</v>
      </c>
      <c r="AM210" s="89">
        <f t="shared" si="1025"/>
        <v>0</v>
      </c>
      <c r="AN210" s="90"/>
      <c r="AO210" s="95">
        <f t="shared" si="1026"/>
        <v>0</v>
      </c>
      <c r="AP210" s="90"/>
      <c r="AQ210" s="89">
        <f t="shared" si="1027"/>
        <v>0</v>
      </c>
      <c r="AR210" s="90"/>
      <c r="AS210" s="90">
        <f t="shared" si="1028"/>
        <v>0</v>
      </c>
      <c r="AT210" s="90"/>
      <c r="AU210" s="90">
        <f t="shared" si="1029"/>
        <v>0</v>
      </c>
      <c r="AV210" s="90"/>
      <c r="AW210" s="89">
        <f t="shared" si="1030"/>
        <v>0</v>
      </c>
      <c r="AX210" s="90"/>
      <c r="AY210" s="89">
        <f t="shared" si="1031"/>
        <v>0</v>
      </c>
      <c r="AZ210" s="90"/>
      <c r="BA210" s="89">
        <f t="shared" si="1032"/>
        <v>0</v>
      </c>
      <c r="BB210" s="90"/>
      <c r="BC210" s="89">
        <f t="shared" si="1033"/>
        <v>0</v>
      </c>
      <c r="BD210" s="90"/>
      <c r="BE210" s="89">
        <f t="shared" si="1034"/>
        <v>0</v>
      </c>
      <c r="BF210" s="90"/>
      <c r="BG210" s="89">
        <f t="shared" si="1035"/>
        <v>0</v>
      </c>
      <c r="BH210" s="90"/>
      <c r="BI210" s="89">
        <f t="shared" si="1036"/>
        <v>0</v>
      </c>
      <c r="BJ210" s="90"/>
      <c r="BK210" s="89">
        <f t="shared" si="1037"/>
        <v>0</v>
      </c>
      <c r="BL210" s="90"/>
      <c r="BM210" s="89">
        <f t="shared" si="1038"/>
        <v>0</v>
      </c>
      <c r="BN210" s="90"/>
      <c r="BO210" s="89">
        <f t="shared" si="1039"/>
        <v>0</v>
      </c>
      <c r="BP210" s="90"/>
      <c r="BQ210" s="89">
        <f t="shared" si="1040"/>
        <v>0</v>
      </c>
      <c r="BR210" s="90"/>
      <c r="BS210" s="89">
        <f t="shared" si="1041"/>
        <v>0</v>
      </c>
      <c r="BT210" s="90"/>
      <c r="BU210" s="89">
        <f t="shared" si="1042"/>
        <v>0</v>
      </c>
      <c r="BV210" s="90"/>
      <c r="BW210" s="89">
        <f t="shared" si="1043"/>
        <v>0</v>
      </c>
      <c r="BX210" s="90"/>
      <c r="BY210" s="89">
        <f t="shared" si="1044"/>
        <v>0</v>
      </c>
      <c r="BZ210" s="90"/>
      <c r="CA210" s="97">
        <f t="shared" si="1045"/>
        <v>0</v>
      </c>
      <c r="CB210" s="90"/>
      <c r="CC210" s="89">
        <f t="shared" si="1046"/>
        <v>0</v>
      </c>
      <c r="CD210" s="90"/>
      <c r="CE210" s="89">
        <f t="shared" si="1047"/>
        <v>0</v>
      </c>
      <c r="CF210" s="90"/>
      <c r="CG210" s="89">
        <f t="shared" si="1048"/>
        <v>0</v>
      </c>
      <c r="CH210" s="90"/>
      <c r="CI210" s="90">
        <f t="shared" si="1049"/>
        <v>0</v>
      </c>
      <c r="CJ210" s="90"/>
      <c r="CK210" s="89">
        <f t="shared" si="1050"/>
        <v>0</v>
      </c>
      <c r="CL210" s="90"/>
      <c r="CM210" s="89">
        <f t="shared" si="1051"/>
        <v>0</v>
      </c>
      <c r="CN210" s="90"/>
      <c r="CO210" s="89">
        <f t="shared" si="1052"/>
        <v>0</v>
      </c>
      <c r="CP210" s="90"/>
      <c r="CQ210" s="89">
        <f t="shared" si="1053"/>
        <v>0</v>
      </c>
      <c r="CR210" s="90"/>
      <c r="CS210" s="89">
        <f t="shared" si="1054"/>
        <v>0</v>
      </c>
      <c r="CT210" s="90"/>
      <c r="CU210" s="89">
        <f t="shared" si="1055"/>
        <v>0</v>
      </c>
      <c r="CV210" s="90"/>
      <c r="CW210" s="89">
        <f t="shared" si="1056"/>
        <v>0</v>
      </c>
      <c r="CX210" s="104">
        <v>0</v>
      </c>
      <c r="CY210" s="89">
        <f>(CX210/12*9*$D210*$E210*$G210*$K210)+(CX210/12*3*$D210*$E210*$H210*$K210)</f>
        <v>0</v>
      </c>
      <c r="CZ210" s="90"/>
      <c r="DA210" s="89">
        <f t="shared" si="1057"/>
        <v>0</v>
      </c>
      <c r="DB210" s="90"/>
      <c r="DC210" s="95">
        <f t="shared" si="1058"/>
        <v>0</v>
      </c>
      <c r="DD210" s="90"/>
      <c r="DE210" s="89">
        <f t="shared" si="1059"/>
        <v>0</v>
      </c>
      <c r="DF210" s="105"/>
      <c r="DG210" s="89">
        <f t="shared" si="1060"/>
        <v>0</v>
      </c>
      <c r="DH210" s="90"/>
      <c r="DI210" s="89">
        <f t="shared" si="1061"/>
        <v>0</v>
      </c>
      <c r="DJ210" s="90"/>
      <c r="DK210" s="89">
        <f t="shared" si="1062"/>
        <v>0</v>
      </c>
      <c r="DL210" s="90"/>
      <c r="DM210" s="97">
        <f t="shared" si="1063"/>
        <v>0</v>
      </c>
      <c r="DN210" s="99">
        <f t="shared" si="1013"/>
        <v>377</v>
      </c>
      <c r="DO210" s="97">
        <f t="shared" si="1013"/>
        <v>20065300.027499996</v>
      </c>
    </row>
    <row r="211" spans="1:119" ht="15" customHeight="1" x14ac:dyDescent="0.25">
      <c r="A211" s="100"/>
      <c r="B211" s="101">
        <v>179</v>
      </c>
      <c r="C211" s="82" t="s">
        <v>339</v>
      </c>
      <c r="D211" s="83">
        <v>22900</v>
      </c>
      <c r="E211" s="102">
        <v>0.51</v>
      </c>
      <c r="F211" s="102"/>
      <c r="G211" s="85">
        <v>1</v>
      </c>
      <c r="H211" s="86"/>
      <c r="I211" s="86"/>
      <c r="J211" s="83">
        <v>1.4</v>
      </c>
      <c r="K211" s="83">
        <v>1.68</v>
      </c>
      <c r="L211" s="83">
        <v>2.23</v>
      </c>
      <c r="M211" s="87">
        <v>2.57</v>
      </c>
      <c r="N211" s="90"/>
      <c r="O211" s="89">
        <f t="shared" ref="O211:O272" si="1065">(N211*$D211*$E211*$G211*$J211*$O$10)</f>
        <v>0</v>
      </c>
      <c r="P211" s="90"/>
      <c r="Q211" s="90">
        <f>(P211*$D211*$E211*$G211*$J211*$Q$10)</f>
        <v>0</v>
      </c>
      <c r="R211" s="90"/>
      <c r="S211" s="89">
        <f>(R211*$D211*$E211*$G211*$J211*$S$10)</f>
        <v>0</v>
      </c>
      <c r="T211" s="90"/>
      <c r="U211" s="89">
        <f t="shared" ref="U211:U212" si="1066">(T211/12*7*$D211*$E211*$G211*$J211*$U$10)+(T211/12*5*$D211*$E211*$G211*$J211*$U$11)</f>
        <v>0</v>
      </c>
      <c r="V211" s="90">
        <v>0</v>
      </c>
      <c r="W211" s="89">
        <f>(V211*$D211*$E211*$G211*$J211*$W$10)</f>
        <v>0</v>
      </c>
      <c r="X211" s="90">
        <v>0</v>
      </c>
      <c r="Y211" s="89">
        <f>(X211*$D211*$E211*$G211*$J211*$Y$10)</f>
        <v>0</v>
      </c>
      <c r="Z211" s="90"/>
      <c r="AA211" s="89">
        <f>(Z211*$D211*$E211*$G211*$J211*$AA$10)</f>
        <v>0</v>
      </c>
      <c r="AB211" s="90"/>
      <c r="AC211" s="89">
        <f>(AB211*$D211*$E211*$G211*$J211*$AC$10)</f>
        <v>0</v>
      </c>
      <c r="AD211" s="90"/>
      <c r="AE211" s="89">
        <f>(AD211*$D211*$E211*$G211*$J211*$AE$10)</f>
        <v>0</v>
      </c>
      <c r="AF211" s="90">
        <v>0</v>
      </c>
      <c r="AG211" s="89">
        <f>(AF211*$D211*$E211*$G211*$J211*$AG$10)</f>
        <v>0</v>
      </c>
      <c r="AH211" s="92"/>
      <c r="AI211" s="89">
        <f>(AH211*$D211*$E211*$G211*$J211*$AI$10)</f>
        <v>0</v>
      </c>
      <c r="AJ211" s="90">
        <v>1480</v>
      </c>
      <c r="AK211" s="89">
        <f>(AJ211*$D211*$E211*$G211*$J211*$AK$10)</f>
        <v>26618776.800000001</v>
      </c>
      <c r="AL211" s="104"/>
      <c r="AM211" s="89">
        <f>(AL211*$D211*$E211*$G211*$K211*$AM$10)</f>
        <v>0</v>
      </c>
      <c r="AN211" s="90">
        <v>0</v>
      </c>
      <c r="AO211" s="95">
        <f>(AN211*$D211*$E211*$G211*$K211*$AO$10)</f>
        <v>0</v>
      </c>
      <c r="AP211" s="90"/>
      <c r="AQ211" s="89">
        <f>(AP211*$D211*$E211*$G211*$J211*$AQ$10)</f>
        <v>0</v>
      </c>
      <c r="AR211" s="90">
        <v>5</v>
      </c>
      <c r="AS211" s="90">
        <f>(AR211*$D211*$E211*$G211*$J211*$AS$10)</f>
        <v>73577.7</v>
      </c>
      <c r="AT211" s="90">
        <v>0</v>
      </c>
      <c r="AU211" s="90">
        <f>(AT211*$D211*$E211*$G211*$J211*$AU$10)</f>
        <v>0</v>
      </c>
      <c r="AV211" s="90">
        <v>0</v>
      </c>
      <c r="AW211" s="89">
        <f>(AV211*$D211*$E211*$G211*$J211*$AW$10)</f>
        <v>0</v>
      </c>
      <c r="AX211" s="90">
        <v>0</v>
      </c>
      <c r="AY211" s="89">
        <f>(AX211*$D211*$E211*$G211*$J211*$AY$10)</f>
        <v>0</v>
      </c>
      <c r="AZ211" s="90">
        <v>0</v>
      </c>
      <c r="BA211" s="89">
        <f>(AZ211*$D211*$E211*$G211*$J211*$BA$10)</f>
        <v>0</v>
      </c>
      <c r="BB211" s="90"/>
      <c r="BC211" s="89">
        <f>(BB211*$D211*$E211*$G211*$J211*$BC$10)</f>
        <v>0</v>
      </c>
      <c r="BD211" s="90"/>
      <c r="BE211" s="89">
        <f>(BD211*$D211*$E211*$G211*$J211*$BE$10)</f>
        <v>0</v>
      </c>
      <c r="BF211" s="90">
        <v>1</v>
      </c>
      <c r="BG211" s="89">
        <f>(BF211*$D211*$E211*$G211*$K211*$BG$10)</f>
        <v>19620.719999999998</v>
      </c>
      <c r="BH211" s="90"/>
      <c r="BI211" s="89">
        <f>(BH211*$D211*$E211*$G211*$K211*$BI$10)</f>
        <v>0</v>
      </c>
      <c r="BJ211" s="90"/>
      <c r="BK211" s="89">
        <f>(BJ211*$D211*$E211*$G211*$K211*$BK$10)</f>
        <v>0</v>
      </c>
      <c r="BL211" s="90">
        <v>0</v>
      </c>
      <c r="BM211" s="89">
        <f>(BL211*$D211*$E211*$G211*$K211*$BM$10)</f>
        <v>0</v>
      </c>
      <c r="BN211" s="90"/>
      <c r="BO211" s="89">
        <f>(BN211*$D211*$E211*$G211*$K211*$BO$10)</f>
        <v>0</v>
      </c>
      <c r="BP211" s="90"/>
      <c r="BQ211" s="89">
        <f>(BP211*$D211*$E211*$G211*$K211*$BQ$10)</f>
        <v>0</v>
      </c>
      <c r="BR211" s="90"/>
      <c r="BS211" s="89">
        <f>(BR211*$D211*$E211*$G211*$K211*$BS$10)</f>
        <v>0</v>
      </c>
      <c r="BT211" s="90"/>
      <c r="BU211" s="89">
        <f>(BT211*$D211*$E211*$G211*$K211*$BU$10)</f>
        <v>0</v>
      </c>
      <c r="BV211" s="90">
        <v>5</v>
      </c>
      <c r="BW211" s="89">
        <f>(BV211*$D211*$E211*$G211*$K211*$BW$10)</f>
        <v>122629.49999999999</v>
      </c>
      <c r="BX211" s="90"/>
      <c r="BY211" s="89">
        <f>(BX211*$D211*$E211*$G211*$K211*$BY$10)</f>
        <v>0</v>
      </c>
      <c r="BZ211" s="90"/>
      <c r="CA211" s="97">
        <f>(BZ211*$D211*$E211*$G211*$K211*$CA$10)</f>
        <v>0</v>
      </c>
      <c r="CB211" s="90">
        <v>0</v>
      </c>
      <c r="CC211" s="89">
        <f>(CB211*$D211*$E211*$G211*$J211*$CC$10)</f>
        <v>0</v>
      </c>
      <c r="CD211" s="90">
        <v>0</v>
      </c>
      <c r="CE211" s="89">
        <f>(CD211*$D211*$E211*$G211*$J211*$CE$10)</f>
        <v>0</v>
      </c>
      <c r="CF211" s="90">
        <v>0</v>
      </c>
      <c r="CG211" s="89">
        <f>(CF211*$D211*$E211*$G211*$J211*$CG$10)</f>
        <v>0</v>
      </c>
      <c r="CH211" s="90"/>
      <c r="CI211" s="90">
        <f>(CH211*$D211*$E211*$G211*$J211*$CI$10)</f>
        <v>0</v>
      </c>
      <c r="CJ211" s="90"/>
      <c r="CK211" s="89">
        <f>(CJ211*$D211*$E211*$G211*$K211*$CK$10)</f>
        <v>0</v>
      </c>
      <c r="CL211" s="90">
        <v>0</v>
      </c>
      <c r="CM211" s="89">
        <f>(CL211*$D211*$E211*$G211*$J211*$CM$10)</f>
        <v>0</v>
      </c>
      <c r="CN211" s="90"/>
      <c r="CO211" s="89">
        <f>(CN211*$D211*$E211*$G211*$J211*$CO$10)</f>
        <v>0</v>
      </c>
      <c r="CP211" s="90"/>
      <c r="CQ211" s="89">
        <f>(CP211*$D211*$E211*$G211*$J211*$CQ$10)</f>
        <v>0</v>
      </c>
      <c r="CR211" s="90"/>
      <c r="CS211" s="89">
        <f>(CR211*$D211*$E211*$G211*$J211*$CS$10)</f>
        <v>0</v>
      </c>
      <c r="CT211" s="90"/>
      <c r="CU211" s="89">
        <f>(CT211*$D211*$E211*$G211*$J211*$CU$10)</f>
        <v>0</v>
      </c>
      <c r="CV211" s="90">
        <v>0</v>
      </c>
      <c r="CW211" s="89">
        <f>(CV211*$D211*$E211*$G211*$K211*$CW$10)</f>
        <v>0</v>
      </c>
      <c r="CX211" s="104">
        <f>730+58</f>
        <v>788</v>
      </c>
      <c r="CY211" s="89">
        <f>(CX211*$D211*$E211*$G211*$K211*$CY$10)</f>
        <v>13915014.624</v>
      </c>
      <c r="CZ211" s="90"/>
      <c r="DA211" s="89">
        <f>(CZ211*$D211*$E211*$G211*$J211*$DA$10)</f>
        <v>0</v>
      </c>
      <c r="DB211" s="90">
        <v>0</v>
      </c>
      <c r="DC211" s="95">
        <f>(DB211*$D211*$E211*$G211*$K211*$DC$10)</f>
        <v>0</v>
      </c>
      <c r="DD211" s="90">
        <v>0</v>
      </c>
      <c r="DE211" s="89">
        <f>(DD211*$D211*$E211*$G211*$K211*$DE$10)</f>
        <v>0</v>
      </c>
      <c r="DF211" s="105">
        <v>1</v>
      </c>
      <c r="DG211" s="89">
        <f>(DF211*$D211*$E211*$G211*$K211*$DG$10)</f>
        <v>23544.863999999998</v>
      </c>
      <c r="DH211" s="90">
        <v>33</v>
      </c>
      <c r="DI211" s="89">
        <f>(DH211*$D211*$E211*$G211*$K211*$DI$10)</f>
        <v>731656.64879999997</v>
      </c>
      <c r="DJ211" s="90"/>
      <c r="DK211" s="89">
        <f>(DJ211*$D211*$E211*$G211*$L211*$DK$10)</f>
        <v>0</v>
      </c>
      <c r="DL211" s="90"/>
      <c r="DM211" s="97">
        <f>(DL211*$D211*$E211*$G211*$M211*$DM$10)</f>
        <v>0</v>
      </c>
      <c r="DN211" s="99">
        <f t="shared" si="1013"/>
        <v>2313</v>
      </c>
      <c r="DO211" s="97">
        <f t="shared" si="1013"/>
        <v>41504820.856799997</v>
      </c>
    </row>
    <row r="212" spans="1:119" ht="15.75" customHeight="1" x14ac:dyDescent="0.25">
      <c r="A212" s="100"/>
      <c r="B212" s="101">
        <v>180</v>
      </c>
      <c r="C212" s="82" t="s">
        <v>340</v>
      </c>
      <c r="D212" s="83">
        <v>22900</v>
      </c>
      <c r="E212" s="102">
        <v>0.66</v>
      </c>
      <c r="F212" s="102"/>
      <c r="G212" s="85">
        <v>1</v>
      </c>
      <c r="H212" s="86"/>
      <c r="I212" s="86"/>
      <c r="J212" s="83">
        <v>1.4</v>
      </c>
      <c r="K212" s="83">
        <v>1.68</v>
      </c>
      <c r="L212" s="83">
        <v>2.23</v>
      </c>
      <c r="M212" s="87">
        <v>2.57</v>
      </c>
      <c r="N212" s="90"/>
      <c r="O212" s="89">
        <f t="shared" si="1065"/>
        <v>0</v>
      </c>
      <c r="P212" s="90"/>
      <c r="Q212" s="90">
        <f>(P212*$D212*$E212*$G212*$J212*$Q$10)</f>
        <v>0</v>
      </c>
      <c r="R212" s="90"/>
      <c r="S212" s="89">
        <f>(R212*$D212*$E212*$G212*$J212*$S$10)</f>
        <v>0</v>
      </c>
      <c r="T212" s="90"/>
      <c r="U212" s="89">
        <f t="shared" si="1066"/>
        <v>0</v>
      </c>
      <c r="V212" s="90"/>
      <c r="W212" s="89">
        <f>(V212*$D212*$E212*$G212*$J212*$W$10)</f>
        <v>0</v>
      </c>
      <c r="X212" s="90"/>
      <c r="Y212" s="89">
        <f>(X212*$D212*$E212*$G212*$J212*$Y$10)</f>
        <v>0</v>
      </c>
      <c r="Z212" s="90"/>
      <c r="AA212" s="89">
        <f>(Z212*$D212*$E212*$G212*$J212*$AA$10)</f>
        <v>0</v>
      </c>
      <c r="AB212" s="90"/>
      <c r="AC212" s="89">
        <f>(AB212*$D212*$E212*$G212*$J212*$AC$10)</f>
        <v>0</v>
      </c>
      <c r="AD212" s="90"/>
      <c r="AE212" s="89">
        <f>(AD212*$D212*$E212*$G212*$J212*$AE$10)</f>
        <v>0</v>
      </c>
      <c r="AF212" s="90"/>
      <c r="AG212" s="89">
        <f>(AF212*$D212*$E212*$G212*$J212*$AG$10)</f>
        <v>0</v>
      </c>
      <c r="AH212" s="92"/>
      <c r="AI212" s="89">
        <f>(AH212*$D212*$E212*$G212*$J212*$AI$10)</f>
        <v>0</v>
      </c>
      <c r="AJ212" s="90">
        <v>250</v>
      </c>
      <c r="AK212" s="89">
        <f>(AJ212*$D212*$E212*$G212*$J212*$AK$10)</f>
        <v>5818890.0000000009</v>
      </c>
      <c r="AL212" s="104">
        <v>0</v>
      </c>
      <c r="AM212" s="89">
        <f>(AL212*$D212*$E212*$G212*$K212*$AM$10)</f>
        <v>0</v>
      </c>
      <c r="AN212" s="90"/>
      <c r="AO212" s="95">
        <f>(AN212*$D212*$E212*$G212*$K212*$AO$10)</f>
        <v>0</v>
      </c>
      <c r="AP212" s="90"/>
      <c r="AQ212" s="89">
        <f>(AP212*$D212*$E212*$G212*$J212*$AQ$10)</f>
        <v>0</v>
      </c>
      <c r="AR212" s="90"/>
      <c r="AS212" s="90">
        <f>(AR212*$D212*$E212*$G212*$J212*$AS$10)</f>
        <v>0</v>
      </c>
      <c r="AT212" s="90"/>
      <c r="AU212" s="90">
        <f>(AT212*$D212*$E212*$G212*$J212*$AU$10)</f>
        <v>0</v>
      </c>
      <c r="AV212" s="90"/>
      <c r="AW212" s="89">
        <f>(AV212*$D212*$E212*$G212*$J212*$AW$10)</f>
        <v>0</v>
      </c>
      <c r="AX212" s="90"/>
      <c r="AY212" s="89">
        <f>(AX212*$D212*$E212*$G212*$J212*$AY$10)</f>
        <v>0</v>
      </c>
      <c r="AZ212" s="90"/>
      <c r="BA212" s="89">
        <f>(AZ212*$D212*$E212*$G212*$J212*$BA$10)</f>
        <v>0</v>
      </c>
      <c r="BB212" s="90"/>
      <c r="BC212" s="89">
        <f>(BB212*$D212*$E212*$G212*$J212*$BC$10)</f>
        <v>0</v>
      </c>
      <c r="BD212" s="90"/>
      <c r="BE212" s="89">
        <f>(BD212*$D212*$E212*$G212*$J212*$BE$10)</f>
        <v>0</v>
      </c>
      <c r="BF212" s="90"/>
      <c r="BG212" s="89">
        <f>(BF212*$D212*$E212*$G212*$K212*$BG$10)</f>
        <v>0</v>
      </c>
      <c r="BH212" s="90">
        <v>4</v>
      </c>
      <c r="BI212" s="89">
        <f>(BH212*$D212*$E212*$G212*$K212*$BI$10)</f>
        <v>101566.08</v>
      </c>
      <c r="BJ212" s="90"/>
      <c r="BK212" s="89">
        <f>(BJ212*$D212*$E212*$G212*$K212*$BK$10)</f>
        <v>0</v>
      </c>
      <c r="BL212" s="90"/>
      <c r="BM212" s="89">
        <f>(BL212*$D212*$E212*$G212*$K212*$BM$10)</f>
        <v>0</v>
      </c>
      <c r="BN212" s="90"/>
      <c r="BO212" s="89">
        <f>(BN212*$D212*$E212*$G212*$K212*$BO$10)</f>
        <v>0</v>
      </c>
      <c r="BP212" s="90"/>
      <c r="BQ212" s="89">
        <f>(BP212*$D212*$E212*$G212*$K212*$BQ$10)</f>
        <v>0</v>
      </c>
      <c r="BR212" s="90"/>
      <c r="BS212" s="89">
        <f>(BR212*$D212*$E212*$G212*$K212*$BS$10)</f>
        <v>0</v>
      </c>
      <c r="BT212" s="90"/>
      <c r="BU212" s="89">
        <f>(BT212*$D212*$E212*$G212*$K212*$BU$10)</f>
        <v>0</v>
      </c>
      <c r="BV212" s="90"/>
      <c r="BW212" s="89">
        <f>(BV212*$D212*$E212*$G212*$K212*$BW$10)</f>
        <v>0</v>
      </c>
      <c r="BX212" s="90"/>
      <c r="BY212" s="89">
        <f>(BX212*$D212*$E212*$G212*$K212*$BY$10)</f>
        <v>0</v>
      </c>
      <c r="BZ212" s="90"/>
      <c r="CA212" s="97">
        <f>(BZ212*$D212*$E212*$G212*$K212*$CA$10)</f>
        <v>0</v>
      </c>
      <c r="CB212" s="90"/>
      <c r="CC212" s="89">
        <f>(CB212*$D212*$E212*$G212*$J212*$CC$10)</f>
        <v>0</v>
      </c>
      <c r="CD212" s="90"/>
      <c r="CE212" s="89">
        <f>(CD212*$D212*$E212*$G212*$J212*$CE$10)</f>
        <v>0</v>
      </c>
      <c r="CF212" s="90"/>
      <c r="CG212" s="89">
        <f>(CF212*$D212*$E212*$G212*$J212*$CG$10)</f>
        <v>0</v>
      </c>
      <c r="CH212" s="90"/>
      <c r="CI212" s="90">
        <f>(CH212*$D212*$E212*$G212*$J212*$CI$10)</f>
        <v>0</v>
      </c>
      <c r="CJ212" s="90"/>
      <c r="CK212" s="89">
        <f>(CJ212*$D212*$E212*$G212*$K212*$CK$10)</f>
        <v>0</v>
      </c>
      <c r="CL212" s="90"/>
      <c r="CM212" s="89">
        <f>(CL212*$D212*$E212*$G212*$J212*$CM$10)</f>
        <v>0</v>
      </c>
      <c r="CN212" s="90"/>
      <c r="CO212" s="89">
        <f>(CN212*$D212*$E212*$G212*$J212*$CO$10)</f>
        <v>0</v>
      </c>
      <c r="CP212" s="90"/>
      <c r="CQ212" s="89">
        <f>(CP212*$D212*$E212*$G212*$J212*$CQ$10)</f>
        <v>0</v>
      </c>
      <c r="CR212" s="90"/>
      <c r="CS212" s="89">
        <f>(CR212*$D212*$E212*$G212*$J212*$CS$10)</f>
        <v>0</v>
      </c>
      <c r="CT212" s="90"/>
      <c r="CU212" s="89">
        <f>(CT212*$D212*$E212*$G212*$J212*$CU$10)</f>
        <v>0</v>
      </c>
      <c r="CV212" s="90"/>
      <c r="CW212" s="89">
        <f>(CV212*$D212*$E212*$G212*$K212*$CW$10)</f>
        <v>0</v>
      </c>
      <c r="CX212" s="104">
        <v>80</v>
      </c>
      <c r="CY212" s="89">
        <f>(CX212*$D212*$E212*$G212*$K212*$CY$10)</f>
        <v>1828189.44</v>
      </c>
      <c r="CZ212" s="90"/>
      <c r="DA212" s="89">
        <f>(CZ212*$D212*$E212*$G212*$J212*$DA$10)</f>
        <v>0</v>
      </c>
      <c r="DB212" s="90"/>
      <c r="DC212" s="95">
        <f>(DB212*$D212*$E212*$G212*$K212*$DC$10)</f>
        <v>0</v>
      </c>
      <c r="DD212" s="90"/>
      <c r="DE212" s="89">
        <f>(DD212*$D212*$E212*$G212*$K212*$DE$10)</f>
        <v>0</v>
      </c>
      <c r="DF212" s="105"/>
      <c r="DG212" s="89">
        <f>(DF212*$D212*$E212*$G212*$K212*$DG$10)</f>
        <v>0</v>
      </c>
      <c r="DH212" s="90"/>
      <c r="DI212" s="89">
        <f>(DH212*$D212*$E212*$G212*$K212*$DI$10)</f>
        <v>0</v>
      </c>
      <c r="DJ212" s="90"/>
      <c r="DK212" s="89">
        <f>(DJ212*$D212*$E212*$G212*$L212*$DK$10)</f>
        <v>0</v>
      </c>
      <c r="DL212" s="90"/>
      <c r="DM212" s="97">
        <f>(DL212*$D212*$E212*$G212*$M212*$DM$10)</f>
        <v>0</v>
      </c>
      <c r="DN212" s="99">
        <f t="shared" si="1013"/>
        <v>334</v>
      </c>
      <c r="DO212" s="97">
        <f t="shared" si="1013"/>
        <v>7748645.5200000014</v>
      </c>
    </row>
    <row r="213" spans="1:119" ht="15.75" customHeight="1" x14ac:dyDescent="0.25">
      <c r="A213" s="100">
        <v>22</v>
      </c>
      <c r="B213" s="179"/>
      <c r="C213" s="178" t="s">
        <v>341</v>
      </c>
      <c r="D213" s="83">
        <v>22900</v>
      </c>
      <c r="E213" s="180">
        <v>0.8</v>
      </c>
      <c r="F213" s="180"/>
      <c r="G213" s="85">
        <v>1</v>
      </c>
      <c r="H213" s="86"/>
      <c r="I213" s="86"/>
      <c r="J213" s="83">
        <v>1.4</v>
      </c>
      <c r="K213" s="83">
        <v>1.68</v>
      </c>
      <c r="L213" s="83">
        <v>2.23</v>
      </c>
      <c r="M213" s="87">
        <v>2.57</v>
      </c>
      <c r="N213" s="110">
        <f>SUM(N214:N217)</f>
        <v>0</v>
      </c>
      <c r="O213" s="110">
        <f t="shared" ref="O213:BZ213" si="1067">SUM(O214:O217)</f>
        <v>0</v>
      </c>
      <c r="P213" s="110">
        <f t="shared" si="1067"/>
        <v>0</v>
      </c>
      <c r="Q213" s="110">
        <f t="shared" si="1067"/>
        <v>0</v>
      </c>
      <c r="R213" s="110">
        <f t="shared" si="1067"/>
        <v>381</v>
      </c>
      <c r="S213" s="110">
        <f t="shared" si="1067"/>
        <v>13903973.16</v>
      </c>
      <c r="T213" s="110">
        <f t="shared" si="1067"/>
        <v>0</v>
      </c>
      <c r="U213" s="110">
        <f t="shared" si="1067"/>
        <v>0</v>
      </c>
      <c r="V213" s="110">
        <f t="shared" si="1067"/>
        <v>0</v>
      </c>
      <c r="W213" s="110">
        <f t="shared" si="1067"/>
        <v>0</v>
      </c>
      <c r="X213" s="110">
        <f t="shared" si="1067"/>
        <v>0</v>
      </c>
      <c r="Y213" s="110">
        <f t="shared" si="1067"/>
        <v>0</v>
      </c>
      <c r="Z213" s="110">
        <f t="shared" si="1067"/>
        <v>0</v>
      </c>
      <c r="AA213" s="110">
        <f t="shared" si="1067"/>
        <v>0</v>
      </c>
      <c r="AB213" s="110">
        <f t="shared" si="1067"/>
        <v>0</v>
      </c>
      <c r="AC213" s="110">
        <f t="shared" si="1067"/>
        <v>0</v>
      </c>
      <c r="AD213" s="110">
        <f t="shared" si="1067"/>
        <v>0</v>
      </c>
      <c r="AE213" s="110">
        <f t="shared" si="1067"/>
        <v>0</v>
      </c>
      <c r="AF213" s="110">
        <f t="shared" si="1067"/>
        <v>0</v>
      </c>
      <c r="AG213" s="110">
        <f t="shared" si="1067"/>
        <v>0</v>
      </c>
      <c r="AH213" s="110">
        <f t="shared" si="1067"/>
        <v>0</v>
      </c>
      <c r="AI213" s="110">
        <f t="shared" si="1067"/>
        <v>0</v>
      </c>
      <c r="AJ213" s="110">
        <f t="shared" si="1067"/>
        <v>7</v>
      </c>
      <c r="AK213" s="110">
        <f t="shared" si="1067"/>
        <v>96276.18</v>
      </c>
      <c r="AL213" s="110">
        <f t="shared" si="1067"/>
        <v>0</v>
      </c>
      <c r="AM213" s="110">
        <f t="shared" si="1067"/>
        <v>0</v>
      </c>
      <c r="AN213" s="110">
        <f t="shared" si="1067"/>
        <v>0</v>
      </c>
      <c r="AO213" s="110">
        <f t="shared" si="1067"/>
        <v>0</v>
      </c>
      <c r="AP213" s="110">
        <v>0</v>
      </c>
      <c r="AQ213" s="110">
        <f t="shared" si="1067"/>
        <v>0</v>
      </c>
      <c r="AR213" s="110">
        <f t="shared" si="1067"/>
        <v>0</v>
      </c>
      <c r="AS213" s="110">
        <f t="shared" si="1067"/>
        <v>0</v>
      </c>
      <c r="AT213" s="110">
        <f t="shared" si="1067"/>
        <v>0</v>
      </c>
      <c r="AU213" s="110">
        <f t="shared" si="1067"/>
        <v>0</v>
      </c>
      <c r="AV213" s="110">
        <f t="shared" si="1067"/>
        <v>0</v>
      </c>
      <c r="AW213" s="110">
        <f t="shared" si="1067"/>
        <v>0</v>
      </c>
      <c r="AX213" s="110">
        <f t="shared" si="1067"/>
        <v>0</v>
      </c>
      <c r="AY213" s="110">
        <f t="shared" si="1067"/>
        <v>0</v>
      </c>
      <c r="AZ213" s="110">
        <f t="shared" si="1067"/>
        <v>0</v>
      </c>
      <c r="BA213" s="110">
        <f t="shared" si="1067"/>
        <v>0</v>
      </c>
      <c r="BB213" s="110">
        <f t="shared" si="1067"/>
        <v>90</v>
      </c>
      <c r="BC213" s="110">
        <f t="shared" si="1067"/>
        <v>1237836.6000000001</v>
      </c>
      <c r="BD213" s="110">
        <f t="shared" si="1067"/>
        <v>16</v>
      </c>
      <c r="BE213" s="110">
        <f t="shared" si="1067"/>
        <v>220059.84000000003</v>
      </c>
      <c r="BF213" s="110">
        <f t="shared" si="1067"/>
        <v>58</v>
      </c>
      <c r="BG213" s="110">
        <f t="shared" si="1067"/>
        <v>926405.75999999989</v>
      </c>
      <c r="BH213" s="110">
        <f t="shared" si="1067"/>
        <v>20</v>
      </c>
      <c r="BI213" s="110">
        <f t="shared" si="1067"/>
        <v>300081.59999999998</v>
      </c>
      <c r="BJ213" s="110">
        <f t="shared" si="1067"/>
        <v>113</v>
      </c>
      <c r="BK213" s="110">
        <f t="shared" si="1067"/>
        <v>2272752.6359999999</v>
      </c>
      <c r="BL213" s="110">
        <f t="shared" si="1067"/>
        <v>0</v>
      </c>
      <c r="BM213" s="110">
        <f t="shared" si="1067"/>
        <v>0</v>
      </c>
      <c r="BN213" s="110">
        <f t="shared" si="1067"/>
        <v>53</v>
      </c>
      <c r="BO213" s="110">
        <f t="shared" si="1067"/>
        <v>874737.86400000006</v>
      </c>
      <c r="BP213" s="110">
        <f t="shared" si="1067"/>
        <v>9</v>
      </c>
      <c r="BQ213" s="110">
        <f t="shared" si="1067"/>
        <v>191205.84</v>
      </c>
      <c r="BR213" s="110">
        <f t="shared" si="1067"/>
        <v>36</v>
      </c>
      <c r="BS213" s="110">
        <f t="shared" si="1067"/>
        <v>675183.6</v>
      </c>
      <c r="BT213" s="110">
        <f t="shared" si="1067"/>
        <v>19</v>
      </c>
      <c r="BU213" s="110">
        <f t="shared" si="1067"/>
        <v>256569.76799999998</v>
      </c>
      <c r="BV213" s="110">
        <f t="shared" si="1067"/>
        <v>19</v>
      </c>
      <c r="BW213" s="110">
        <f t="shared" si="1067"/>
        <v>356346.89999999997</v>
      </c>
      <c r="BX213" s="110">
        <f t="shared" si="1067"/>
        <v>31</v>
      </c>
      <c r="BY213" s="110">
        <f t="shared" si="1067"/>
        <v>1644678</v>
      </c>
      <c r="BZ213" s="110">
        <f t="shared" si="1067"/>
        <v>12</v>
      </c>
      <c r="CA213" s="110">
        <f t="shared" ref="CA213:DO213" si="1068">SUM(CA214:CA217)</f>
        <v>180048.96</v>
      </c>
      <c r="CB213" s="110">
        <f t="shared" si="1068"/>
        <v>0</v>
      </c>
      <c r="CC213" s="110">
        <f t="shared" si="1068"/>
        <v>0</v>
      </c>
      <c r="CD213" s="110">
        <f t="shared" si="1068"/>
        <v>1</v>
      </c>
      <c r="CE213" s="110">
        <f t="shared" si="1068"/>
        <v>40212.858</v>
      </c>
      <c r="CF213" s="110">
        <f t="shared" si="1068"/>
        <v>0</v>
      </c>
      <c r="CG213" s="110">
        <f t="shared" si="1068"/>
        <v>0</v>
      </c>
      <c r="CH213" s="110">
        <f t="shared" si="1068"/>
        <v>0</v>
      </c>
      <c r="CI213" s="110">
        <f t="shared" si="1068"/>
        <v>0</v>
      </c>
      <c r="CJ213" s="110">
        <f t="shared" si="1068"/>
        <v>0</v>
      </c>
      <c r="CK213" s="110">
        <f t="shared" si="1068"/>
        <v>0</v>
      </c>
      <c r="CL213" s="110">
        <f t="shared" si="1068"/>
        <v>0</v>
      </c>
      <c r="CM213" s="110">
        <f t="shared" si="1068"/>
        <v>0</v>
      </c>
      <c r="CN213" s="110">
        <f t="shared" si="1068"/>
        <v>0</v>
      </c>
      <c r="CO213" s="110">
        <f t="shared" si="1068"/>
        <v>0</v>
      </c>
      <c r="CP213" s="110">
        <f t="shared" si="1068"/>
        <v>0</v>
      </c>
      <c r="CQ213" s="110">
        <f t="shared" si="1068"/>
        <v>0</v>
      </c>
      <c r="CR213" s="110">
        <f t="shared" si="1068"/>
        <v>5</v>
      </c>
      <c r="CS213" s="110">
        <f t="shared" si="1068"/>
        <v>70644.209999999992</v>
      </c>
      <c r="CT213" s="110">
        <f t="shared" si="1068"/>
        <v>9</v>
      </c>
      <c r="CU213" s="110">
        <f t="shared" si="1068"/>
        <v>127159.57799999998</v>
      </c>
      <c r="CV213" s="110">
        <f t="shared" si="1068"/>
        <v>0</v>
      </c>
      <c r="CW213" s="110">
        <f t="shared" si="1068"/>
        <v>0</v>
      </c>
      <c r="CX213" s="110">
        <f t="shared" si="1068"/>
        <v>0</v>
      </c>
      <c r="CY213" s="110">
        <f t="shared" si="1068"/>
        <v>0</v>
      </c>
      <c r="CZ213" s="110">
        <f t="shared" si="1068"/>
        <v>0</v>
      </c>
      <c r="DA213" s="110">
        <f t="shared" si="1068"/>
        <v>0</v>
      </c>
      <c r="DB213" s="110">
        <f t="shared" si="1068"/>
        <v>0</v>
      </c>
      <c r="DC213" s="113">
        <f t="shared" si="1068"/>
        <v>0</v>
      </c>
      <c r="DD213" s="110">
        <f t="shared" si="1068"/>
        <v>0</v>
      </c>
      <c r="DE213" s="110">
        <f t="shared" si="1068"/>
        <v>0</v>
      </c>
      <c r="DF213" s="114">
        <f t="shared" si="1068"/>
        <v>1</v>
      </c>
      <c r="DG213" s="110">
        <f t="shared" si="1068"/>
        <v>18004.896000000001</v>
      </c>
      <c r="DH213" s="110">
        <f t="shared" si="1068"/>
        <v>10</v>
      </c>
      <c r="DI213" s="110">
        <f t="shared" si="1068"/>
        <v>613843.84319999989</v>
      </c>
      <c r="DJ213" s="110">
        <v>9</v>
      </c>
      <c r="DK213" s="110">
        <f t="shared" si="1068"/>
        <v>215094.204</v>
      </c>
      <c r="DL213" s="110">
        <f t="shared" si="1068"/>
        <v>30</v>
      </c>
      <c r="DM213" s="110">
        <f t="shared" si="1068"/>
        <v>826296.12</v>
      </c>
      <c r="DN213" s="110">
        <f t="shared" si="1068"/>
        <v>929</v>
      </c>
      <c r="DO213" s="110">
        <f t="shared" si="1068"/>
        <v>25047412.417199995</v>
      </c>
    </row>
    <row r="214" spans="1:119" s="8" customFormat="1" ht="20.25" customHeight="1" x14ac:dyDescent="0.25">
      <c r="A214" s="100"/>
      <c r="B214" s="101">
        <v>181</v>
      </c>
      <c r="C214" s="82" t="s">
        <v>342</v>
      </c>
      <c r="D214" s="83">
        <v>22900</v>
      </c>
      <c r="E214" s="102">
        <v>1.1100000000000001</v>
      </c>
      <c r="F214" s="102"/>
      <c r="G214" s="85">
        <v>1</v>
      </c>
      <c r="H214" s="86"/>
      <c r="I214" s="86"/>
      <c r="J214" s="83">
        <v>1.4</v>
      </c>
      <c r="K214" s="83">
        <v>1.68</v>
      </c>
      <c r="L214" s="83">
        <v>2.23</v>
      </c>
      <c r="M214" s="87">
        <v>2.57</v>
      </c>
      <c r="N214" s="90"/>
      <c r="O214" s="89">
        <f t="shared" si="1065"/>
        <v>0</v>
      </c>
      <c r="P214" s="90"/>
      <c r="Q214" s="90">
        <f>(P214*$D214*$E214*$G214*$J214*$Q$10)</f>
        <v>0</v>
      </c>
      <c r="R214" s="90">
        <v>1</v>
      </c>
      <c r="S214" s="89">
        <f>(R214*$D214*$E214*$G214*$J214*$S$10)</f>
        <v>39145.260000000009</v>
      </c>
      <c r="T214" s="90"/>
      <c r="U214" s="89">
        <f t="shared" ref="U214:U217" si="1069">(T214/12*7*$D214*$E214*$G214*$J214*$U$10)+(T214/12*5*$D214*$E214*$G214*$J214*$U$11)</f>
        <v>0</v>
      </c>
      <c r="V214" s="90"/>
      <c r="W214" s="89">
        <f>(V214*$D214*$E214*$G214*$J214*$W$10)</f>
        <v>0</v>
      </c>
      <c r="X214" s="90"/>
      <c r="Y214" s="89">
        <f>(X214*$D214*$E214*$G214*$J214*$Y$10)</f>
        <v>0</v>
      </c>
      <c r="Z214" s="90"/>
      <c r="AA214" s="89">
        <f>(Z214*$D214*$E214*$G214*$J214*$AA$10)</f>
        <v>0</v>
      </c>
      <c r="AB214" s="90"/>
      <c r="AC214" s="89">
        <f>(AB214*$D214*$E214*$G214*$J214*$AC$10)</f>
        <v>0</v>
      </c>
      <c r="AD214" s="90"/>
      <c r="AE214" s="89">
        <f>(AD214*$D214*$E214*$G214*$J214*$AE$10)</f>
        <v>0</v>
      </c>
      <c r="AF214" s="90"/>
      <c r="AG214" s="89">
        <f>(AF214*$D214*$E214*$G214*$J214*$AG$10)</f>
        <v>0</v>
      </c>
      <c r="AH214" s="92"/>
      <c r="AI214" s="89">
        <f>(AH214*$D214*$E214*$G214*$J214*$AI$10)</f>
        <v>0</v>
      </c>
      <c r="AJ214" s="90"/>
      <c r="AK214" s="89">
        <f>(AJ214*$D214*$E214*$G214*$J214*$AK$10)</f>
        <v>0</v>
      </c>
      <c r="AL214" s="104">
        <v>0</v>
      </c>
      <c r="AM214" s="89">
        <f>(AL214*$D214*$E214*$G214*$K214*$AM$10)</f>
        <v>0</v>
      </c>
      <c r="AN214" s="90"/>
      <c r="AO214" s="95">
        <f>(AN214*$D214*$E214*$G214*$K214*$AO$10)</f>
        <v>0</v>
      </c>
      <c r="AP214" s="90"/>
      <c r="AQ214" s="89">
        <f>(AP214*$D214*$E214*$G214*$J214*$AQ$10)</f>
        <v>0</v>
      </c>
      <c r="AR214" s="90"/>
      <c r="AS214" s="90">
        <f>(AR214*$D214*$E214*$G214*$J214*$AS$10)</f>
        <v>0</v>
      </c>
      <c r="AT214" s="90"/>
      <c r="AU214" s="90">
        <f>(AT214*$D214*$E214*$G214*$J214*$AU$10)</f>
        <v>0</v>
      </c>
      <c r="AV214" s="90"/>
      <c r="AW214" s="89">
        <f>(AV214*$D214*$E214*$G214*$J214*$AW$10)</f>
        <v>0</v>
      </c>
      <c r="AX214" s="90"/>
      <c r="AY214" s="89">
        <f>(AX214*$D214*$E214*$G214*$J214*$AY$10)</f>
        <v>0</v>
      </c>
      <c r="AZ214" s="90"/>
      <c r="BA214" s="89">
        <f>(AZ214*$D214*$E214*$G214*$J214*$BA$10)</f>
        <v>0</v>
      </c>
      <c r="BB214" s="90"/>
      <c r="BC214" s="89">
        <f>(BB214*$D214*$E214*$G214*$J214*$BC$10)</f>
        <v>0</v>
      </c>
      <c r="BD214" s="90"/>
      <c r="BE214" s="89">
        <f>(BD214*$D214*$E214*$G214*$J214*$BE$10)</f>
        <v>0</v>
      </c>
      <c r="BF214" s="90"/>
      <c r="BG214" s="89">
        <f>(BF214*$D214*$E214*$G214*$K214*$BG$10)</f>
        <v>0</v>
      </c>
      <c r="BH214" s="90"/>
      <c r="BI214" s="89">
        <f>(BH214*$D214*$E214*$G214*$K214*$BI$10)</f>
        <v>0</v>
      </c>
      <c r="BJ214" s="90"/>
      <c r="BK214" s="89">
        <f>(BJ214*$D214*$E214*$G214*$K214*$BK$10)</f>
        <v>0</v>
      </c>
      <c r="BL214" s="90"/>
      <c r="BM214" s="89">
        <f>(BL214*$D214*$E214*$G214*$K214*$BM$10)</f>
        <v>0</v>
      </c>
      <c r="BN214" s="90"/>
      <c r="BO214" s="89">
        <f>(BN214*$D214*$E214*$G214*$K214*$BO$10)</f>
        <v>0</v>
      </c>
      <c r="BP214" s="107"/>
      <c r="BQ214" s="89">
        <f>(BP214*$D214*$E214*$G214*$K214*$BQ$10)</f>
        <v>0</v>
      </c>
      <c r="BR214" s="90"/>
      <c r="BS214" s="89">
        <f>(BR214*$D214*$E214*$G214*$K214*$BS$10)</f>
        <v>0</v>
      </c>
      <c r="BT214" s="90"/>
      <c r="BU214" s="89">
        <f>(BT214*$D214*$E214*$G214*$K214*$BU$10)</f>
        <v>0</v>
      </c>
      <c r="BV214" s="90"/>
      <c r="BW214" s="89">
        <f>(BV214*$D214*$E214*$G214*$K214*$BW$10)</f>
        <v>0</v>
      </c>
      <c r="BX214" s="90"/>
      <c r="BY214" s="89">
        <f>(BX214*$D214*$E214*$G214*$K214*$BY$10)</f>
        <v>0</v>
      </c>
      <c r="BZ214" s="90"/>
      <c r="CA214" s="97">
        <f>(BZ214*$D214*$E214*$G214*$K214*$CA$10)</f>
        <v>0</v>
      </c>
      <c r="CB214" s="90"/>
      <c r="CC214" s="89">
        <f>(CB214*$D214*$E214*$G214*$J214*$CC$10)</f>
        <v>0</v>
      </c>
      <c r="CD214" s="90">
        <v>1</v>
      </c>
      <c r="CE214" s="89">
        <f>(CD214*$D214*$E214*$G214*$J214*$CE$10)</f>
        <v>40212.858</v>
      </c>
      <c r="CF214" s="90"/>
      <c r="CG214" s="89">
        <f>(CF214*$D214*$E214*$G214*$J214*$CG$10)</f>
        <v>0</v>
      </c>
      <c r="CH214" s="90"/>
      <c r="CI214" s="90">
        <f>(CH214*$D214*$E214*$G214*$J214*$CI$10)</f>
        <v>0</v>
      </c>
      <c r="CJ214" s="90"/>
      <c r="CK214" s="89">
        <f>(CJ214*$D214*$E214*$G214*$K214*$CK$10)</f>
        <v>0</v>
      </c>
      <c r="CL214" s="90"/>
      <c r="CM214" s="89">
        <f>(CL214*$D214*$E214*$G214*$J214*$CM$10)</f>
        <v>0</v>
      </c>
      <c r="CN214" s="90"/>
      <c r="CO214" s="89">
        <f>(CN214*$D214*$E214*$G214*$J214*$CO$10)</f>
        <v>0</v>
      </c>
      <c r="CP214" s="90"/>
      <c r="CQ214" s="89">
        <f>(CP214*$D214*$E214*$G214*$J214*$CQ$10)</f>
        <v>0</v>
      </c>
      <c r="CR214" s="90"/>
      <c r="CS214" s="89">
        <f>(CR214*$D214*$E214*$G214*$J214*$CS$10)</f>
        <v>0</v>
      </c>
      <c r="CT214" s="90"/>
      <c r="CU214" s="89">
        <f>(CT214*$D214*$E214*$G214*$J214*$CU$10)</f>
        <v>0</v>
      </c>
      <c r="CV214" s="90"/>
      <c r="CW214" s="89">
        <f>(CV214*$D214*$E214*$G214*$K214*$CW$10)</f>
        <v>0</v>
      </c>
      <c r="CX214" s="104">
        <v>0</v>
      </c>
      <c r="CY214" s="89">
        <f>(CX214*$D214*$E214*$G214*$K214*$CY$10)</f>
        <v>0</v>
      </c>
      <c r="CZ214" s="90"/>
      <c r="DA214" s="89">
        <f>(CZ214*$D214*$E214*$G214*$J214*$DA$10)</f>
        <v>0</v>
      </c>
      <c r="DB214" s="90"/>
      <c r="DC214" s="95">
        <f>(DB214*$D214*$E214*$G214*$K214*$DC$10)</f>
        <v>0</v>
      </c>
      <c r="DD214" s="90"/>
      <c r="DE214" s="89">
        <f>(DD214*$D214*$E214*$G214*$K214*$DE$10)</f>
        <v>0</v>
      </c>
      <c r="DF214" s="105"/>
      <c r="DG214" s="89">
        <f>(DF214*$D214*$E214*$G214*$K214*$DG$10)</f>
        <v>0</v>
      </c>
      <c r="DH214" s="90"/>
      <c r="DI214" s="89">
        <f>(DH214*$D214*$E214*$G214*$K214*$DI$10)</f>
        <v>0</v>
      </c>
      <c r="DJ214" s="90"/>
      <c r="DK214" s="89">
        <f>(DJ214*$D214*$E214*$G214*$L214*$DK$10)</f>
        <v>0</v>
      </c>
      <c r="DL214" s="90"/>
      <c r="DM214" s="97">
        <f>(DL214*$D214*$E214*$G214*$M214*$DM$10)</f>
        <v>0</v>
      </c>
      <c r="DN214" s="99">
        <f t="shared" ref="DN214:DO217" si="1070">SUM(N214,P214,R214,T214,V214,X214,Z214,AB214,AD214,AF214,AH214,AJ214,AL214,AP214,AR214,CF214,AT214,AV214,AX214,AZ214,BB214,CJ214,BD214,BF214,BH214,BL214,AN214,BN214,BP214,BR214,BT214,BV214,BX214,BZ214,CB214,CD214,CH214,CL214,CN214,CP214,CR214,CT214,CV214,CX214,BJ214,CZ214,DB214,DD214,DF214,DH214,DJ214,DL214)</f>
        <v>2</v>
      </c>
      <c r="DO214" s="97">
        <f t="shared" si="1070"/>
        <v>79358.118000000017</v>
      </c>
    </row>
    <row r="215" spans="1:119" s="8" customFormat="1" ht="15.75" customHeight="1" x14ac:dyDescent="0.25">
      <c r="A215" s="100"/>
      <c r="B215" s="101">
        <v>182</v>
      </c>
      <c r="C215" s="82" t="s">
        <v>343</v>
      </c>
      <c r="D215" s="83">
        <v>22900</v>
      </c>
      <c r="E215" s="109">
        <v>0.39</v>
      </c>
      <c r="F215" s="109"/>
      <c r="G215" s="85">
        <v>1</v>
      </c>
      <c r="H215" s="86"/>
      <c r="I215" s="86"/>
      <c r="J215" s="83">
        <v>1.4</v>
      </c>
      <c r="K215" s="83">
        <v>1.68</v>
      </c>
      <c r="L215" s="83">
        <v>2.23</v>
      </c>
      <c r="M215" s="87">
        <v>2.57</v>
      </c>
      <c r="N215" s="90"/>
      <c r="O215" s="89">
        <f t="shared" si="1065"/>
        <v>0</v>
      </c>
      <c r="P215" s="90"/>
      <c r="Q215" s="90">
        <f>(P215*$D215*$E215*$G215*$J215*$Q$10)</f>
        <v>0</v>
      </c>
      <c r="R215" s="90">
        <v>215</v>
      </c>
      <c r="S215" s="89">
        <f>(R215*$D215*$E215*$G215*$J215*$S$10)</f>
        <v>2957054.1</v>
      </c>
      <c r="T215" s="90"/>
      <c r="U215" s="89">
        <f t="shared" si="1069"/>
        <v>0</v>
      </c>
      <c r="V215" s="90"/>
      <c r="W215" s="89">
        <f>(V215*$D215*$E215*$G215*$J215*$W$10)</f>
        <v>0</v>
      </c>
      <c r="X215" s="90"/>
      <c r="Y215" s="89">
        <f>(X215*$D215*$E215*$G215*$J215*$Y$10)</f>
        <v>0</v>
      </c>
      <c r="Z215" s="90"/>
      <c r="AA215" s="89">
        <f>(Z215*$D215*$E215*$G215*$J215*$AA$10)</f>
        <v>0</v>
      </c>
      <c r="AB215" s="90"/>
      <c r="AC215" s="89">
        <f>(AB215*$D215*$E215*$G215*$J215*$AC$10)</f>
        <v>0</v>
      </c>
      <c r="AD215" s="90"/>
      <c r="AE215" s="89">
        <f>(AD215*$D215*$E215*$G215*$J215*$AE$10)</f>
        <v>0</v>
      </c>
      <c r="AF215" s="90"/>
      <c r="AG215" s="89">
        <f>(AF215*$D215*$E215*$G215*$J215*$AG$10)</f>
        <v>0</v>
      </c>
      <c r="AH215" s="92"/>
      <c r="AI215" s="89">
        <f>(AH215*$D215*$E215*$G215*$J215*$AI$10)</f>
        <v>0</v>
      </c>
      <c r="AJ215" s="90">
        <v>7</v>
      </c>
      <c r="AK215" s="89">
        <f>(AJ215*$D215*$E215*$G215*$J215*$AK$10)</f>
        <v>96276.18</v>
      </c>
      <c r="AL215" s="104">
        <v>0</v>
      </c>
      <c r="AM215" s="89">
        <f>(AL215*$D215*$E215*$G215*$K215*$AM$10)</f>
        <v>0</v>
      </c>
      <c r="AN215" s="90"/>
      <c r="AO215" s="95">
        <f>(AN215*$D215*$E215*$G215*$K215*$AO$10)</f>
        <v>0</v>
      </c>
      <c r="AP215" s="90"/>
      <c r="AQ215" s="89">
        <f>(AP215*$D215*$E215*$G215*$J215*$AQ$10)</f>
        <v>0</v>
      </c>
      <c r="AR215" s="90"/>
      <c r="AS215" s="90">
        <f>(AR215*$D215*$E215*$G215*$J215*$AS$10)</f>
        <v>0</v>
      </c>
      <c r="AT215" s="90"/>
      <c r="AU215" s="90">
        <f>(AT215*$D215*$E215*$G215*$J215*$AU$10)</f>
        <v>0</v>
      </c>
      <c r="AV215" s="90"/>
      <c r="AW215" s="89">
        <f>(AV215*$D215*$E215*$G215*$J215*$AW$10)</f>
        <v>0</v>
      </c>
      <c r="AX215" s="90"/>
      <c r="AY215" s="89">
        <f>(AX215*$D215*$E215*$G215*$J215*$AY$10)</f>
        <v>0</v>
      </c>
      <c r="AZ215" s="90"/>
      <c r="BA215" s="89">
        <f>(AZ215*$D215*$E215*$G215*$J215*$BA$10)</f>
        <v>0</v>
      </c>
      <c r="BB215" s="90">
        <v>90</v>
      </c>
      <c r="BC215" s="89">
        <f>(BB215*$D215*$E215*$G215*$J215*$BC$10)</f>
        <v>1237836.6000000001</v>
      </c>
      <c r="BD215" s="90">
        <v>16</v>
      </c>
      <c r="BE215" s="89">
        <f>(BD215*$D215*$E215*$G215*$J215*$BE$10)</f>
        <v>220059.84000000003</v>
      </c>
      <c r="BF215" s="90">
        <v>57</v>
      </c>
      <c r="BG215" s="89">
        <f>(BF215*$D215*$E215*$G215*$K215*$BG$10)</f>
        <v>855232.55999999994</v>
      </c>
      <c r="BH215" s="90">
        <v>20</v>
      </c>
      <c r="BI215" s="89">
        <f>(BH215*$D215*$E215*$G215*$K215*$BI$10)</f>
        <v>300081.59999999998</v>
      </c>
      <c r="BJ215" s="90">
        <v>108</v>
      </c>
      <c r="BK215" s="89">
        <f>(BJ215*$D215*$E215*$G215*$K215*$BK$10)</f>
        <v>1863506.7359999998</v>
      </c>
      <c r="BL215" s="90"/>
      <c r="BM215" s="89">
        <f>(BL215*$D215*$E215*$G215*$K215*$BM$10)</f>
        <v>0</v>
      </c>
      <c r="BN215" s="90">
        <v>53</v>
      </c>
      <c r="BO215" s="89">
        <f>(BN215*$D215*$E215*$G215*$K215*$BO$10)</f>
        <v>874737.86400000006</v>
      </c>
      <c r="BP215" s="107">
        <v>8</v>
      </c>
      <c r="BQ215" s="89">
        <f>(BP215*$D215*$E215*$G215*$K215*$BQ$10)</f>
        <v>120032.64</v>
      </c>
      <c r="BR215" s="90">
        <v>36</v>
      </c>
      <c r="BS215" s="89">
        <f>(BR215*$D215*$E215*$G215*$K215*$BS$10)</f>
        <v>675183.6</v>
      </c>
      <c r="BT215" s="90">
        <v>19</v>
      </c>
      <c r="BU215" s="89">
        <f>(BT215*$D215*$E215*$G215*$K215*$BU$10)</f>
        <v>256569.76799999998</v>
      </c>
      <c r="BV215" s="90">
        <v>19</v>
      </c>
      <c r="BW215" s="89">
        <f>(BV215*$D215*$E215*$G215*$K215*$BW$10)</f>
        <v>356346.89999999997</v>
      </c>
      <c r="BX215" s="90">
        <v>10</v>
      </c>
      <c r="BY215" s="89">
        <f>(BX215*$D215*$E215*$G215*$K215*$BY$10)</f>
        <v>150040.79999999999</v>
      </c>
      <c r="BZ215" s="90">
        <v>12</v>
      </c>
      <c r="CA215" s="97">
        <f>(BZ215*$D215*$E215*$G215*$K215*$CA$10)</f>
        <v>180048.96</v>
      </c>
      <c r="CB215" s="90"/>
      <c r="CC215" s="89">
        <f>(CB215*$D215*$E215*$G215*$J215*$CC$10)</f>
        <v>0</v>
      </c>
      <c r="CD215" s="90"/>
      <c r="CE215" s="89">
        <f>(CD215*$D215*$E215*$G215*$J215*$CE$10)</f>
        <v>0</v>
      </c>
      <c r="CF215" s="90"/>
      <c r="CG215" s="89">
        <f>(CF215*$D215*$E215*$G215*$J215*$CG$10)</f>
        <v>0</v>
      </c>
      <c r="CH215" s="90"/>
      <c r="CI215" s="90">
        <f>(CH215*$D215*$E215*$G215*$J215*$CI$10)</f>
        <v>0</v>
      </c>
      <c r="CJ215" s="90"/>
      <c r="CK215" s="89">
        <f>(CJ215*$D215*$E215*$G215*$K215*$CK$10)</f>
        <v>0</v>
      </c>
      <c r="CL215" s="90"/>
      <c r="CM215" s="89">
        <f>(CL215*$D215*$E215*$G215*$J215*$CM$10)</f>
        <v>0</v>
      </c>
      <c r="CN215" s="90"/>
      <c r="CO215" s="89">
        <f>(CN215*$D215*$E215*$G215*$J215*$CO$10)</f>
        <v>0</v>
      </c>
      <c r="CP215" s="90"/>
      <c r="CQ215" s="89">
        <f>(CP215*$D215*$E215*$G215*$J215*$CQ$10)</f>
        <v>0</v>
      </c>
      <c r="CR215" s="90">
        <v>5</v>
      </c>
      <c r="CS215" s="89">
        <f>(CR215*$D215*$E215*$G215*$J215*$CS$10)</f>
        <v>70644.209999999992</v>
      </c>
      <c r="CT215" s="90">
        <v>9</v>
      </c>
      <c r="CU215" s="89">
        <f>(CT215*$D215*$E215*$G215*$J215*$CU$10)</f>
        <v>127159.57799999998</v>
      </c>
      <c r="CV215" s="90"/>
      <c r="CW215" s="89">
        <f>(CV215*$D215*$E215*$G215*$K215*$CW$10)</f>
        <v>0</v>
      </c>
      <c r="CX215" s="104">
        <v>0</v>
      </c>
      <c r="CY215" s="89">
        <f>(CX215*$D215*$E215*$G215*$K215*$CY$10)</f>
        <v>0</v>
      </c>
      <c r="CZ215" s="90"/>
      <c r="DA215" s="89">
        <f>(CZ215*$D215*$E215*$G215*$J215*$DA$10)</f>
        <v>0</v>
      </c>
      <c r="DB215" s="90"/>
      <c r="DC215" s="95">
        <f>(DB215*$D215*$E215*$G215*$K215*$DC$10)</f>
        <v>0</v>
      </c>
      <c r="DD215" s="90"/>
      <c r="DE215" s="89">
        <f>(DD215*$D215*$E215*$G215*$K215*$DE$10)</f>
        <v>0</v>
      </c>
      <c r="DF215" s="105">
        <v>1</v>
      </c>
      <c r="DG215" s="89">
        <f>(DF215*$D215*$E215*$G215*$K215*$DG$10)</f>
        <v>18004.896000000001</v>
      </c>
      <c r="DH215" s="90">
        <v>3</v>
      </c>
      <c r="DI215" s="89">
        <f>(DH215*$D215*$E215*$G215*$K215*$DI$10)</f>
        <v>50863.831199999993</v>
      </c>
      <c r="DJ215" s="90">
        <v>9</v>
      </c>
      <c r="DK215" s="89">
        <f>(DJ215*$D215*$E215*$G215*$L215*$DK$10)</f>
        <v>215094.204</v>
      </c>
      <c r="DL215" s="90">
        <v>30</v>
      </c>
      <c r="DM215" s="97">
        <f>(DL215*$D215*$E215*$G215*$M215*$DM$10)</f>
        <v>826296.12</v>
      </c>
      <c r="DN215" s="99">
        <f t="shared" si="1070"/>
        <v>727</v>
      </c>
      <c r="DO215" s="97">
        <f t="shared" si="1070"/>
        <v>11451070.987199998</v>
      </c>
    </row>
    <row r="216" spans="1:119" ht="30.75" customHeight="1" x14ac:dyDescent="0.25">
      <c r="A216" s="100"/>
      <c r="B216" s="101">
        <v>183</v>
      </c>
      <c r="C216" s="82" t="s">
        <v>344</v>
      </c>
      <c r="D216" s="83">
        <v>22900</v>
      </c>
      <c r="E216" s="102">
        <v>1.85</v>
      </c>
      <c r="F216" s="102"/>
      <c r="G216" s="85">
        <v>1</v>
      </c>
      <c r="H216" s="86"/>
      <c r="I216" s="86"/>
      <c r="J216" s="83">
        <v>1.4</v>
      </c>
      <c r="K216" s="83">
        <v>1.68</v>
      </c>
      <c r="L216" s="83">
        <v>2.23</v>
      </c>
      <c r="M216" s="87">
        <v>2.57</v>
      </c>
      <c r="N216" s="90"/>
      <c r="O216" s="89">
        <f t="shared" si="1065"/>
        <v>0</v>
      </c>
      <c r="P216" s="90"/>
      <c r="Q216" s="90">
        <f>(P216*$D216*$E216*$G216*$J216*$Q$10)</f>
        <v>0</v>
      </c>
      <c r="R216" s="90">
        <v>150</v>
      </c>
      <c r="S216" s="89">
        <f>(R216*$D216*$E216*$G216*$J216*$S$10)</f>
        <v>9786315</v>
      </c>
      <c r="T216" s="90"/>
      <c r="U216" s="89">
        <f t="shared" si="1069"/>
        <v>0</v>
      </c>
      <c r="V216" s="90"/>
      <c r="W216" s="89">
        <f>(V216*$D216*$E216*$G216*$J216*$W$10)</f>
        <v>0</v>
      </c>
      <c r="X216" s="90"/>
      <c r="Y216" s="89">
        <f>(X216*$D216*$E216*$G216*$J216*$Y$10)</f>
        <v>0</v>
      </c>
      <c r="Z216" s="90"/>
      <c r="AA216" s="89">
        <f>(Z216*$D216*$E216*$G216*$J216*$AA$10)</f>
        <v>0</v>
      </c>
      <c r="AB216" s="90"/>
      <c r="AC216" s="89">
        <f>(AB216*$D216*$E216*$G216*$J216*$AC$10)</f>
        <v>0</v>
      </c>
      <c r="AD216" s="90"/>
      <c r="AE216" s="89">
        <f>(AD216*$D216*$E216*$G216*$J216*$AE$10)</f>
        <v>0</v>
      </c>
      <c r="AF216" s="90"/>
      <c r="AG216" s="89">
        <f>(AF216*$D216*$E216*$G216*$J216*$AG$10)</f>
        <v>0</v>
      </c>
      <c r="AH216" s="92"/>
      <c r="AI216" s="89">
        <f>(AH216*$D216*$E216*$G216*$J216*$AI$10)</f>
        <v>0</v>
      </c>
      <c r="AJ216" s="90"/>
      <c r="AK216" s="89">
        <f>(AJ216*$D216*$E216*$G216*$J216*$AK$10)</f>
        <v>0</v>
      </c>
      <c r="AL216" s="104">
        <v>0</v>
      </c>
      <c r="AM216" s="89">
        <f>(AL216*$D216*$E216*$G216*$K216*$AM$10)</f>
        <v>0</v>
      </c>
      <c r="AN216" s="90"/>
      <c r="AO216" s="95">
        <f>(AN216*$D216*$E216*$G216*$K216*$AO$10)</f>
        <v>0</v>
      </c>
      <c r="AP216" s="90"/>
      <c r="AQ216" s="89">
        <f>(AP216*$D216*$E216*$G216*$J216*$AQ$10)</f>
        <v>0</v>
      </c>
      <c r="AR216" s="90"/>
      <c r="AS216" s="90">
        <f>(AR216*$D216*$E216*$G216*$J216*$AS$10)</f>
        <v>0</v>
      </c>
      <c r="AT216" s="90"/>
      <c r="AU216" s="90">
        <f>(AT216*$D216*$E216*$G216*$J216*$AU$10)</f>
        <v>0</v>
      </c>
      <c r="AV216" s="90"/>
      <c r="AW216" s="89">
        <f>(AV216*$D216*$E216*$G216*$J216*$AW$10)</f>
        <v>0</v>
      </c>
      <c r="AX216" s="90"/>
      <c r="AY216" s="89">
        <f>(AX216*$D216*$E216*$G216*$J216*$AY$10)</f>
        <v>0</v>
      </c>
      <c r="AZ216" s="90"/>
      <c r="BA216" s="89">
        <f>(AZ216*$D216*$E216*$G216*$J216*$BA$10)</f>
        <v>0</v>
      </c>
      <c r="BB216" s="90"/>
      <c r="BC216" s="89">
        <f>(BB216*$D216*$E216*$G216*$J216*$BC$10)</f>
        <v>0</v>
      </c>
      <c r="BD216" s="90"/>
      <c r="BE216" s="89">
        <f>(BD216*$D216*$E216*$G216*$J216*$BE$10)</f>
        <v>0</v>
      </c>
      <c r="BF216" s="90">
        <v>1</v>
      </c>
      <c r="BG216" s="89">
        <f>(BF216*$D216*$E216*$G216*$K216*$BG$10)</f>
        <v>71173.2</v>
      </c>
      <c r="BH216" s="90"/>
      <c r="BI216" s="89">
        <f>(BH216*$D216*$E216*$G216*$K216*$BI$10)</f>
        <v>0</v>
      </c>
      <c r="BJ216" s="90">
        <v>5</v>
      </c>
      <c r="BK216" s="89">
        <f>(BJ216*$D216*$E216*$G216*$K216*$BK$10)</f>
        <v>409245.89999999997</v>
      </c>
      <c r="BL216" s="90"/>
      <c r="BM216" s="89">
        <f>(BL216*$D216*$E216*$G216*$K216*$BM$10)</f>
        <v>0</v>
      </c>
      <c r="BN216" s="90"/>
      <c r="BO216" s="89">
        <f>(BN216*$D216*$E216*$G216*$K216*$BO$10)</f>
        <v>0</v>
      </c>
      <c r="BP216" s="90">
        <v>1</v>
      </c>
      <c r="BQ216" s="89">
        <f>(BP216*$D216*$E216*$G216*$K216*$BQ$10)</f>
        <v>71173.2</v>
      </c>
      <c r="BR216" s="90"/>
      <c r="BS216" s="89">
        <f>(BR216*$D216*$E216*$G216*$K216*$BS$10)</f>
        <v>0</v>
      </c>
      <c r="BT216" s="90"/>
      <c r="BU216" s="89">
        <f>(BT216*$D216*$E216*$G216*$K216*$BU$10)</f>
        <v>0</v>
      </c>
      <c r="BV216" s="90"/>
      <c r="BW216" s="89">
        <f>(BV216*$D216*$E216*$G216*$K216*$BW$10)</f>
        <v>0</v>
      </c>
      <c r="BX216" s="90">
        <v>21</v>
      </c>
      <c r="BY216" s="89">
        <f>(BX216*$D216*$E216*$G216*$K216*$BY$10)</f>
        <v>1494637.2</v>
      </c>
      <c r="BZ216" s="90"/>
      <c r="CA216" s="97">
        <f>(BZ216*$D216*$E216*$G216*$K216*$CA$10)</f>
        <v>0</v>
      </c>
      <c r="CB216" s="90"/>
      <c r="CC216" s="89">
        <f>(CB216*$D216*$E216*$G216*$J216*$CC$10)</f>
        <v>0</v>
      </c>
      <c r="CD216" s="90"/>
      <c r="CE216" s="89">
        <f>(CD216*$D216*$E216*$G216*$J216*$CE$10)</f>
        <v>0</v>
      </c>
      <c r="CF216" s="90"/>
      <c r="CG216" s="89">
        <f>(CF216*$D216*$E216*$G216*$J216*$CG$10)</f>
        <v>0</v>
      </c>
      <c r="CH216" s="90"/>
      <c r="CI216" s="90">
        <f>(CH216*$D216*$E216*$G216*$J216*$CI$10)</f>
        <v>0</v>
      </c>
      <c r="CJ216" s="90"/>
      <c r="CK216" s="89">
        <f>(CJ216*$D216*$E216*$G216*$K216*$CK$10)</f>
        <v>0</v>
      </c>
      <c r="CL216" s="90"/>
      <c r="CM216" s="89">
        <f>(CL216*$D216*$E216*$G216*$J216*$CM$10)</f>
        <v>0</v>
      </c>
      <c r="CN216" s="90"/>
      <c r="CO216" s="89">
        <f>(CN216*$D216*$E216*$G216*$J216*$CO$10)</f>
        <v>0</v>
      </c>
      <c r="CP216" s="90"/>
      <c r="CQ216" s="89">
        <f>(CP216*$D216*$E216*$G216*$J216*$CQ$10)</f>
        <v>0</v>
      </c>
      <c r="CR216" s="90"/>
      <c r="CS216" s="89">
        <f>(CR216*$D216*$E216*$G216*$J216*$CS$10)</f>
        <v>0</v>
      </c>
      <c r="CT216" s="90"/>
      <c r="CU216" s="89">
        <f>(CT216*$D216*$E216*$G216*$J216*$CU$10)</f>
        <v>0</v>
      </c>
      <c r="CV216" s="90"/>
      <c r="CW216" s="89">
        <f>(CV216*$D216*$E216*$G216*$K216*$CW$10)</f>
        <v>0</v>
      </c>
      <c r="CX216" s="104">
        <v>0</v>
      </c>
      <c r="CY216" s="89">
        <f>(CX216*$D216*$E216*$G216*$K216*$CY$10)</f>
        <v>0</v>
      </c>
      <c r="CZ216" s="90"/>
      <c r="DA216" s="89">
        <f>(CZ216*$D216*$E216*$G216*$J216*$DA$10)</f>
        <v>0</v>
      </c>
      <c r="DB216" s="90"/>
      <c r="DC216" s="95">
        <f>(DB216*$D216*$E216*$G216*$K216*$DC$10)</f>
        <v>0</v>
      </c>
      <c r="DD216" s="90"/>
      <c r="DE216" s="89">
        <f>(DD216*$D216*$E216*$G216*$K216*$DE$10)</f>
        <v>0</v>
      </c>
      <c r="DF216" s="105"/>
      <c r="DG216" s="89">
        <f>(DF216*$D216*$E216*$G216*$K216*$DG$10)</f>
        <v>0</v>
      </c>
      <c r="DH216" s="90">
        <v>7</v>
      </c>
      <c r="DI216" s="89">
        <f>(DH216*$D216*$E216*$G216*$K216*$DI$10)</f>
        <v>562980.01199999987</v>
      </c>
      <c r="DJ216" s="90"/>
      <c r="DK216" s="89">
        <f>(DJ216*$D216*$E216*$G216*$L216*$DK$10)</f>
        <v>0</v>
      </c>
      <c r="DL216" s="90"/>
      <c r="DM216" s="97">
        <f>(DL216*$D216*$E216*$G216*$M216*$DM$10)</f>
        <v>0</v>
      </c>
      <c r="DN216" s="99">
        <f t="shared" si="1070"/>
        <v>185</v>
      </c>
      <c r="DO216" s="97">
        <f t="shared" si="1070"/>
        <v>12395524.511999998</v>
      </c>
    </row>
    <row r="217" spans="1:119" ht="30" customHeight="1" x14ac:dyDescent="0.25">
      <c r="A217" s="100"/>
      <c r="B217" s="101">
        <v>184</v>
      </c>
      <c r="C217" s="82" t="s">
        <v>345</v>
      </c>
      <c r="D217" s="83">
        <v>22900</v>
      </c>
      <c r="E217" s="109">
        <v>2.12</v>
      </c>
      <c r="F217" s="109"/>
      <c r="G217" s="85">
        <v>1</v>
      </c>
      <c r="H217" s="86"/>
      <c r="I217" s="86"/>
      <c r="J217" s="83">
        <v>1.4</v>
      </c>
      <c r="K217" s="83">
        <v>1.68</v>
      </c>
      <c r="L217" s="83">
        <v>2.23</v>
      </c>
      <c r="M217" s="87">
        <v>2.57</v>
      </c>
      <c r="N217" s="90"/>
      <c r="O217" s="89">
        <f t="shared" si="1065"/>
        <v>0</v>
      </c>
      <c r="P217" s="90"/>
      <c r="Q217" s="90">
        <f>(P217*$D217*$E217*$G217*$J217*$Q$10)</f>
        <v>0</v>
      </c>
      <c r="R217" s="90">
        <v>15</v>
      </c>
      <c r="S217" s="89">
        <f>(R217*$D217*$E217*$G217*$J217*$S$10)</f>
        <v>1121458.8</v>
      </c>
      <c r="T217" s="90"/>
      <c r="U217" s="89">
        <f t="shared" si="1069"/>
        <v>0</v>
      </c>
      <c r="V217" s="90"/>
      <c r="W217" s="89">
        <f>(V217*$D217*$E217*$G217*$J217*$W$10)</f>
        <v>0</v>
      </c>
      <c r="X217" s="90"/>
      <c r="Y217" s="89">
        <f>(X217*$D217*$E217*$G217*$J217*$Y$10)</f>
        <v>0</v>
      </c>
      <c r="Z217" s="90"/>
      <c r="AA217" s="89">
        <f>(Z217*$D217*$E217*$G217*$J217*$AA$10)</f>
        <v>0</v>
      </c>
      <c r="AB217" s="90"/>
      <c r="AC217" s="89">
        <f>(AB217*$D217*$E217*$G217*$J217*$AC$10)</f>
        <v>0</v>
      </c>
      <c r="AD217" s="90"/>
      <c r="AE217" s="89">
        <f>(AD217*$D217*$E217*$G217*$J217*$AE$10)</f>
        <v>0</v>
      </c>
      <c r="AF217" s="90"/>
      <c r="AG217" s="89">
        <f>(AF217*$D217*$E217*$G217*$J217*$AG$10)</f>
        <v>0</v>
      </c>
      <c r="AH217" s="92"/>
      <c r="AI217" s="89">
        <f>(AH217*$D217*$E217*$G217*$J217*$AI$10)</f>
        <v>0</v>
      </c>
      <c r="AJ217" s="90"/>
      <c r="AK217" s="89">
        <f>(AJ217*$D217*$E217*$G217*$J217*$AK$10)</f>
        <v>0</v>
      </c>
      <c r="AL217" s="104">
        <v>0</v>
      </c>
      <c r="AM217" s="89">
        <f>(AL217*$D217*$E217*$G217*$K217*$AM$10)</f>
        <v>0</v>
      </c>
      <c r="AN217" s="90"/>
      <c r="AO217" s="95">
        <f>(AN217*$D217*$E217*$G217*$K217*$AO$10)</f>
        <v>0</v>
      </c>
      <c r="AP217" s="90"/>
      <c r="AQ217" s="89">
        <f>(AP217*$D217*$E217*$G217*$J217*$AQ$10)</f>
        <v>0</v>
      </c>
      <c r="AR217" s="90"/>
      <c r="AS217" s="90">
        <f>(AR217*$D217*$E217*$G217*$J217*$AS$10)</f>
        <v>0</v>
      </c>
      <c r="AT217" s="90"/>
      <c r="AU217" s="90">
        <f>(AT217*$D217*$E217*$G217*$J217*$AU$10)</f>
        <v>0</v>
      </c>
      <c r="AV217" s="90"/>
      <c r="AW217" s="89">
        <f>(AV217*$D217*$E217*$G217*$J217*$AW$10)</f>
        <v>0</v>
      </c>
      <c r="AX217" s="90"/>
      <c r="AY217" s="89">
        <f>(AX217*$D217*$E217*$G217*$J217*$AY$10)</f>
        <v>0</v>
      </c>
      <c r="AZ217" s="90"/>
      <c r="BA217" s="89">
        <f>(AZ217*$D217*$E217*$G217*$J217*$BA$10)</f>
        <v>0</v>
      </c>
      <c r="BB217" s="90"/>
      <c r="BC217" s="89">
        <f>(BB217*$D217*$E217*$G217*$J217*$BC$10)</f>
        <v>0</v>
      </c>
      <c r="BD217" s="90"/>
      <c r="BE217" s="89">
        <f>(BD217*$D217*$E217*$G217*$J217*$BE$10)</f>
        <v>0</v>
      </c>
      <c r="BF217" s="90"/>
      <c r="BG217" s="89">
        <f>(BF217*$D217*$E217*$G217*$K217*$BG$10)</f>
        <v>0</v>
      </c>
      <c r="BH217" s="90"/>
      <c r="BI217" s="89">
        <f>(BH217*$D217*$E217*$G217*$K217*$BI$10)</f>
        <v>0</v>
      </c>
      <c r="BJ217" s="90"/>
      <c r="BK217" s="89">
        <f>(BJ217*$D217*$E217*$G217*$K217*$BK$10)</f>
        <v>0</v>
      </c>
      <c r="BL217" s="90"/>
      <c r="BM217" s="89">
        <f>(BL217*$D217*$E217*$G217*$K217*$BM$10)</f>
        <v>0</v>
      </c>
      <c r="BN217" s="90"/>
      <c r="BO217" s="89">
        <f>(BN217*$D217*$E217*$G217*$K217*$BO$10)</f>
        <v>0</v>
      </c>
      <c r="BP217" s="90"/>
      <c r="BQ217" s="89">
        <f>(BP217*$D217*$E217*$G217*$K217*$BQ$10)</f>
        <v>0</v>
      </c>
      <c r="BR217" s="90"/>
      <c r="BS217" s="89">
        <f>(BR217*$D217*$E217*$G217*$K217*$BS$10)</f>
        <v>0</v>
      </c>
      <c r="BT217" s="90"/>
      <c r="BU217" s="89">
        <f>(BT217*$D217*$E217*$G217*$K217*$BU$10)</f>
        <v>0</v>
      </c>
      <c r="BV217" s="90"/>
      <c r="BW217" s="89">
        <f>(BV217*$D217*$E217*$G217*$K217*$BW$10)</f>
        <v>0</v>
      </c>
      <c r="BX217" s="90"/>
      <c r="BY217" s="89">
        <f>(BX217*$D217*$E217*$G217*$K217*$BY$10)</f>
        <v>0</v>
      </c>
      <c r="BZ217" s="90"/>
      <c r="CA217" s="97">
        <f>(BZ217*$D217*$E217*$G217*$K217*$CA$10)</f>
        <v>0</v>
      </c>
      <c r="CB217" s="90"/>
      <c r="CC217" s="89">
        <f>(CB217*$D217*$E217*$G217*$J217*$CC$10)</f>
        <v>0</v>
      </c>
      <c r="CD217" s="90"/>
      <c r="CE217" s="89">
        <f>(CD217*$D217*$E217*$G217*$J217*$CE$10)</f>
        <v>0</v>
      </c>
      <c r="CF217" s="90"/>
      <c r="CG217" s="89">
        <f>(CF217*$D217*$E217*$G217*$J217*$CG$10)</f>
        <v>0</v>
      </c>
      <c r="CH217" s="90"/>
      <c r="CI217" s="90">
        <f>(CH217*$D217*$E217*$G217*$J217*$CI$10)</f>
        <v>0</v>
      </c>
      <c r="CJ217" s="90"/>
      <c r="CK217" s="89">
        <f>(CJ217*$D217*$E217*$G217*$K217*$CK$10)</f>
        <v>0</v>
      </c>
      <c r="CL217" s="90"/>
      <c r="CM217" s="89">
        <f>(CL217*$D217*$E217*$G217*$J217*$CM$10)</f>
        <v>0</v>
      </c>
      <c r="CN217" s="90"/>
      <c r="CO217" s="89">
        <f>(CN217*$D217*$E217*$G217*$J217*$CO$10)</f>
        <v>0</v>
      </c>
      <c r="CP217" s="90"/>
      <c r="CQ217" s="89">
        <f>(CP217*$D217*$E217*$G217*$J217*$CQ$10)</f>
        <v>0</v>
      </c>
      <c r="CR217" s="90"/>
      <c r="CS217" s="89">
        <f>(CR217*$D217*$E217*$G217*$J217*$CS$10)</f>
        <v>0</v>
      </c>
      <c r="CT217" s="90"/>
      <c r="CU217" s="89">
        <f>(CT217*$D217*$E217*$G217*$J217*$CU$10)</f>
        <v>0</v>
      </c>
      <c r="CV217" s="90"/>
      <c r="CW217" s="89">
        <f>(CV217*$D217*$E217*$G217*$K217*$CW$10)</f>
        <v>0</v>
      </c>
      <c r="CX217" s="104">
        <v>0</v>
      </c>
      <c r="CY217" s="89">
        <f>(CX217*$D217*$E217*$G217*$K217*$CY$10)</f>
        <v>0</v>
      </c>
      <c r="CZ217" s="90"/>
      <c r="DA217" s="89">
        <f>(CZ217*$D217*$E217*$G217*$J217*$DA$10)</f>
        <v>0</v>
      </c>
      <c r="DB217" s="90"/>
      <c r="DC217" s="95">
        <f>(DB217*$D217*$E217*$G217*$K217*$DC$10)</f>
        <v>0</v>
      </c>
      <c r="DD217" s="90"/>
      <c r="DE217" s="89">
        <f>(DD217*$D217*$E217*$G217*$K217*$DE$10)</f>
        <v>0</v>
      </c>
      <c r="DF217" s="105"/>
      <c r="DG217" s="89">
        <f>(DF217*$D217*$E217*$G217*$K217*$DG$10)</f>
        <v>0</v>
      </c>
      <c r="DH217" s="90"/>
      <c r="DI217" s="89">
        <f>(DH217*$D217*$E217*$G217*$K217*$DI$10)</f>
        <v>0</v>
      </c>
      <c r="DJ217" s="90"/>
      <c r="DK217" s="89">
        <f>(DJ217*$D217*$E217*$G217*$L217*$DK$10)</f>
        <v>0</v>
      </c>
      <c r="DL217" s="90"/>
      <c r="DM217" s="97">
        <f>(DL217*$D217*$E217*$G217*$M217*$DM$10)</f>
        <v>0</v>
      </c>
      <c r="DN217" s="99">
        <f t="shared" si="1070"/>
        <v>15</v>
      </c>
      <c r="DO217" s="97">
        <f t="shared" si="1070"/>
        <v>1121458.8</v>
      </c>
    </row>
    <row r="218" spans="1:119" ht="15.75" customHeight="1" x14ac:dyDescent="0.25">
      <c r="A218" s="100">
        <v>23</v>
      </c>
      <c r="B218" s="179"/>
      <c r="C218" s="178" t="s">
        <v>346</v>
      </c>
      <c r="D218" s="83">
        <v>22900</v>
      </c>
      <c r="E218" s="180">
        <v>1.31</v>
      </c>
      <c r="F218" s="180"/>
      <c r="G218" s="85">
        <v>1</v>
      </c>
      <c r="H218" s="86"/>
      <c r="I218" s="86"/>
      <c r="J218" s="83">
        <v>1.4</v>
      </c>
      <c r="K218" s="83">
        <v>1.68</v>
      </c>
      <c r="L218" s="83">
        <v>2.23</v>
      </c>
      <c r="M218" s="87">
        <v>2.57</v>
      </c>
      <c r="N218" s="110">
        <f>SUM(N219:N224)</f>
        <v>693</v>
      </c>
      <c r="O218" s="110">
        <f t="shared" ref="O218:BZ218" si="1071">SUM(O219:O224)</f>
        <v>28261819.740000002</v>
      </c>
      <c r="P218" s="110">
        <f t="shared" si="1071"/>
        <v>0</v>
      </c>
      <c r="Q218" s="110">
        <f t="shared" si="1071"/>
        <v>0</v>
      </c>
      <c r="R218" s="110">
        <f t="shared" si="1071"/>
        <v>158</v>
      </c>
      <c r="S218" s="110">
        <f t="shared" si="1071"/>
        <v>8273756.2599999998</v>
      </c>
      <c r="T218" s="110">
        <f t="shared" si="1071"/>
        <v>0</v>
      </c>
      <c r="U218" s="110">
        <f t="shared" si="1071"/>
        <v>0</v>
      </c>
      <c r="V218" s="110">
        <f t="shared" si="1071"/>
        <v>0</v>
      </c>
      <c r="W218" s="110">
        <f t="shared" si="1071"/>
        <v>0</v>
      </c>
      <c r="X218" s="110">
        <f t="shared" si="1071"/>
        <v>0</v>
      </c>
      <c r="Y218" s="110">
        <f t="shared" si="1071"/>
        <v>0</v>
      </c>
      <c r="Z218" s="110">
        <f t="shared" si="1071"/>
        <v>0</v>
      </c>
      <c r="AA218" s="110">
        <f t="shared" si="1071"/>
        <v>0</v>
      </c>
      <c r="AB218" s="110">
        <f t="shared" si="1071"/>
        <v>0</v>
      </c>
      <c r="AC218" s="110">
        <f t="shared" si="1071"/>
        <v>0</v>
      </c>
      <c r="AD218" s="110">
        <f t="shared" si="1071"/>
        <v>330</v>
      </c>
      <c r="AE218" s="110">
        <f t="shared" si="1071"/>
        <v>14822299.800000003</v>
      </c>
      <c r="AF218" s="110">
        <f t="shared" si="1071"/>
        <v>0</v>
      </c>
      <c r="AG218" s="110">
        <f t="shared" si="1071"/>
        <v>0</v>
      </c>
      <c r="AH218" s="110">
        <f t="shared" si="1071"/>
        <v>5</v>
      </c>
      <c r="AI218" s="110">
        <f t="shared" si="1071"/>
        <v>160460.30000000002</v>
      </c>
      <c r="AJ218" s="110">
        <f t="shared" si="1071"/>
        <v>353</v>
      </c>
      <c r="AK218" s="110">
        <f t="shared" si="1071"/>
        <v>15003214.379999999</v>
      </c>
      <c r="AL218" s="110">
        <f t="shared" si="1071"/>
        <v>1</v>
      </c>
      <c r="AM218" s="110">
        <f t="shared" si="1071"/>
        <v>38510.472000000002</v>
      </c>
      <c r="AN218" s="110">
        <f t="shared" si="1071"/>
        <v>88</v>
      </c>
      <c r="AO218" s="110">
        <f t="shared" si="1071"/>
        <v>4765141.92</v>
      </c>
      <c r="AP218" s="110">
        <f>SUM(AP219:AP224)</f>
        <v>167</v>
      </c>
      <c r="AQ218" s="110">
        <f>SUM(AQ219:AQ224)</f>
        <v>7893172</v>
      </c>
      <c r="AR218" s="110">
        <f t="shared" si="1071"/>
        <v>7</v>
      </c>
      <c r="AS218" s="110">
        <f t="shared" si="1071"/>
        <v>239199.65999999997</v>
      </c>
      <c r="AT218" s="110">
        <f t="shared" si="1071"/>
        <v>502</v>
      </c>
      <c r="AU218" s="110">
        <f t="shared" si="1071"/>
        <v>23242217.600000001</v>
      </c>
      <c r="AV218" s="110">
        <f t="shared" si="1071"/>
        <v>0</v>
      </c>
      <c r="AW218" s="110">
        <f t="shared" si="1071"/>
        <v>0</v>
      </c>
      <c r="AX218" s="110">
        <f t="shared" si="1071"/>
        <v>0</v>
      </c>
      <c r="AY218" s="110">
        <f t="shared" si="1071"/>
        <v>0</v>
      </c>
      <c r="AZ218" s="110">
        <f t="shared" si="1071"/>
        <v>0</v>
      </c>
      <c r="BA218" s="110">
        <f t="shared" si="1071"/>
        <v>0</v>
      </c>
      <c r="BB218" s="110">
        <f t="shared" si="1071"/>
        <v>193</v>
      </c>
      <c r="BC218" s="110">
        <f t="shared" si="1071"/>
        <v>8657450.3399999999</v>
      </c>
      <c r="BD218" s="110">
        <f t="shared" si="1071"/>
        <v>89</v>
      </c>
      <c r="BE218" s="110">
        <f t="shared" si="1071"/>
        <v>3718094.38</v>
      </c>
      <c r="BF218" s="110">
        <f t="shared" si="1071"/>
        <v>609</v>
      </c>
      <c r="BG218" s="110">
        <f t="shared" si="1071"/>
        <v>29706924.240000002</v>
      </c>
      <c r="BH218" s="110">
        <f t="shared" si="1071"/>
        <v>207</v>
      </c>
      <c r="BI218" s="110">
        <f t="shared" si="1071"/>
        <v>10096206.960000001</v>
      </c>
      <c r="BJ218" s="110">
        <f t="shared" si="1071"/>
        <v>487</v>
      </c>
      <c r="BK218" s="110">
        <f t="shared" si="1071"/>
        <v>27715017.204</v>
      </c>
      <c r="BL218" s="110">
        <f t="shared" si="1071"/>
        <v>0</v>
      </c>
      <c r="BM218" s="110">
        <f t="shared" si="1071"/>
        <v>0</v>
      </c>
      <c r="BN218" s="110">
        <f t="shared" si="1071"/>
        <v>403</v>
      </c>
      <c r="BO218" s="110">
        <f t="shared" si="1071"/>
        <v>21522275.544</v>
      </c>
      <c r="BP218" s="110">
        <f t="shared" si="1071"/>
        <v>72</v>
      </c>
      <c r="BQ218" s="110">
        <f t="shared" si="1071"/>
        <v>3385536</v>
      </c>
      <c r="BR218" s="110">
        <f t="shared" si="1071"/>
        <v>178</v>
      </c>
      <c r="BS218" s="110">
        <f t="shared" si="1071"/>
        <v>10976061.600000001</v>
      </c>
      <c r="BT218" s="110">
        <f t="shared" si="1071"/>
        <v>91</v>
      </c>
      <c r="BU218" s="110">
        <f t="shared" si="1071"/>
        <v>3954498.4079999998</v>
      </c>
      <c r="BV218" s="110">
        <f t="shared" si="1071"/>
        <v>147</v>
      </c>
      <c r="BW218" s="110">
        <f t="shared" si="1071"/>
        <v>8899054.5</v>
      </c>
      <c r="BX218" s="110">
        <f t="shared" si="1071"/>
        <v>153</v>
      </c>
      <c r="BY218" s="110">
        <f t="shared" si="1071"/>
        <v>7434714</v>
      </c>
      <c r="BZ218" s="110">
        <f t="shared" si="1071"/>
        <v>160</v>
      </c>
      <c r="CA218" s="110">
        <f t="shared" ref="CA218:DO218" si="1072">SUM(CA219:CA224)</f>
        <v>7805968.7999999998</v>
      </c>
      <c r="CB218" s="110">
        <f t="shared" si="1072"/>
        <v>952</v>
      </c>
      <c r="CC218" s="110">
        <f t="shared" si="1072"/>
        <v>44645691.607999995</v>
      </c>
      <c r="CD218" s="110">
        <f t="shared" si="1072"/>
        <v>668</v>
      </c>
      <c r="CE218" s="110">
        <f t="shared" si="1072"/>
        <v>32595600.772</v>
      </c>
      <c r="CF218" s="110">
        <f t="shared" si="1072"/>
        <v>0</v>
      </c>
      <c r="CG218" s="110">
        <f t="shared" si="1072"/>
        <v>0</v>
      </c>
      <c r="CH218" s="110">
        <f t="shared" si="1072"/>
        <v>0</v>
      </c>
      <c r="CI218" s="110">
        <f t="shared" si="1072"/>
        <v>0</v>
      </c>
      <c r="CJ218" s="110">
        <f t="shared" si="1072"/>
        <v>0</v>
      </c>
      <c r="CK218" s="110">
        <f t="shared" si="1072"/>
        <v>0</v>
      </c>
      <c r="CL218" s="110">
        <f t="shared" si="1072"/>
        <v>8</v>
      </c>
      <c r="CM218" s="110">
        <f t="shared" si="1072"/>
        <v>227561.87999999998</v>
      </c>
      <c r="CN218" s="110">
        <f t="shared" si="1072"/>
        <v>28</v>
      </c>
      <c r="CO218" s="110">
        <f t="shared" si="1072"/>
        <v>778288.56</v>
      </c>
      <c r="CP218" s="110">
        <f t="shared" si="1072"/>
        <v>85</v>
      </c>
      <c r="CQ218" s="110">
        <f t="shared" si="1072"/>
        <v>2400171.9</v>
      </c>
      <c r="CR218" s="110">
        <f t="shared" si="1072"/>
        <v>139</v>
      </c>
      <c r="CS218" s="110">
        <f t="shared" si="1072"/>
        <v>6414856.5459999992</v>
      </c>
      <c r="CT218" s="110">
        <f t="shared" si="1072"/>
        <v>296</v>
      </c>
      <c r="CU218" s="110">
        <f t="shared" si="1072"/>
        <v>13685413.727999998</v>
      </c>
      <c r="CV218" s="110">
        <f t="shared" si="1072"/>
        <v>96</v>
      </c>
      <c r="CW218" s="110">
        <f t="shared" si="1072"/>
        <v>4736672.6399999997</v>
      </c>
      <c r="CX218" s="110">
        <f t="shared" si="1072"/>
        <v>200</v>
      </c>
      <c r="CY218" s="110">
        <f t="shared" si="1072"/>
        <v>9189421.9199999999</v>
      </c>
      <c r="CZ218" s="110">
        <f t="shared" si="1072"/>
        <v>0</v>
      </c>
      <c r="DA218" s="110">
        <f t="shared" si="1072"/>
        <v>0</v>
      </c>
      <c r="DB218" s="110">
        <f t="shared" si="1072"/>
        <v>43</v>
      </c>
      <c r="DC218" s="113">
        <f t="shared" si="1072"/>
        <v>1889475.3360000001</v>
      </c>
      <c r="DD218" s="110">
        <f t="shared" si="1072"/>
        <v>29</v>
      </c>
      <c r="DE218" s="110">
        <f t="shared" si="1072"/>
        <v>1379990.64</v>
      </c>
      <c r="DF218" s="114">
        <f t="shared" si="1072"/>
        <v>20</v>
      </c>
      <c r="DG218" s="110">
        <f t="shared" si="1072"/>
        <v>1097836.9919999999</v>
      </c>
      <c r="DH218" s="110">
        <f t="shared" si="1072"/>
        <v>83</v>
      </c>
      <c r="DI218" s="110">
        <f t="shared" si="1072"/>
        <v>4499058.0263999989</v>
      </c>
      <c r="DJ218" s="110">
        <v>25</v>
      </c>
      <c r="DK218" s="110">
        <f t="shared" si="1072"/>
        <v>1865988.1800000002</v>
      </c>
      <c r="DL218" s="110">
        <f t="shared" si="1072"/>
        <v>64</v>
      </c>
      <c r="DM218" s="110">
        <f t="shared" si="1072"/>
        <v>5786897.784</v>
      </c>
      <c r="DN218" s="110">
        <f t="shared" si="1072"/>
        <v>7829</v>
      </c>
      <c r="DO218" s="110">
        <f t="shared" si="1072"/>
        <v>377764520.62040001</v>
      </c>
    </row>
    <row r="219" spans="1:119" ht="15.75" customHeight="1" x14ac:dyDescent="0.25">
      <c r="A219" s="100"/>
      <c r="B219" s="101">
        <v>185</v>
      </c>
      <c r="C219" s="82" t="s">
        <v>347</v>
      </c>
      <c r="D219" s="83">
        <v>22900</v>
      </c>
      <c r="E219" s="102">
        <v>0.85</v>
      </c>
      <c r="F219" s="102"/>
      <c r="G219" s="85">
        <v>1</v>
      </c>
      <c r="H219" s="86"/>
      <c r="I219" s="86"/>
      <c r="J219" s="83">
        <v>1.4</v>
      </c>
      <c r="K219" s="83">
        <v>1.68</v>
      </c>
      <c r="L219" s="83">
        <v>2.23</v>
      </c>
      <c r="M219" s="87">
        <v>2.57</v>
      </c>
      <c r="N219" s="90">
        <v>41</v>
      </c>
      <c r="O219" s="89">
        <f t="shared" si="1065"/>
        <v>1229020.1000000001</v>
      </c>
      <c r="P219" s="90"/>
      <c r="Q219" s="90">
        <f t="shared" ref="Q219:Q224" si="1073">(P219*$D219*$E219*$G219*$J219*$Q$10)</f>
        <v>0</v>
      </c>
      <c r="R219" s="90">
        <v>4</v>
      </c>
      <c r="S219" s="89">
        <f t="shared" ref="S219:S224" si="1074">(R219*$D219*$E219*$G219*$J219*$S$10)</f>
        <v>119904.40000000001</v>
      </c>
      <c r="T219" s="90"/>
      <c r="U219" s="89">
        <f t="shared" ref="U219:U224" si="1075">(T219/12*7*$D219*$E219*$G219*$J219*$U$10)+(T219/12*5*$D219*$E219*$G219*$J219*$U$11)</f>
        <v>0</v>
      </c>
      <c r="V219" s="90">
        <v>0</v>
      </c>
      <c r="W219" s="89">
        <f t="shared" ref="W219:W224" si="1076">(V219*$D219*$E219*$G219*$J219*$W$10)</f>
        <v>0</v>
      </c>
      <c r="X219" s="90">
        <v>0</v>
      </c>
      <c r="Y219" s="89">
        <f t="shared" ref="Y219:Y224" si="1077">(X219*$D219*$E219*$G219*$J219*$Y$10)</f>
        <v>0</v>
      </c>
      <c r="Z219" s="90"/>
      <c r="AA219" s="89">
        <f t="shared" ref="AA219:AA224" si="1078">(Z219*$D219*$E219*$G219*$J219*$AA$10)</f>
        <v>0</v>
      </c>
      <c r="AB219" s="90">
        <v>0</v>
      </c>
      <c r="AC219" s="89">
        <f t="shared" ref="AC219:AC224" si="1079">(AB219*$D219*$E219*$G219*$J219*$AC$10)</f>
        <v>0</v>
      </c>
      <c r="AD219" s="90"/>
      <c r="AE219" s="89">
        <f t="shared" ref="AE219:AE224" si="1080">(AD219*$D219*$E219*$G219*$J219*$AE$10)</f>
        <v>0</v>
      </c>
      <c r="AF219" s="90">
        <v>0</v>
      </c>
      <c r="AG219" s="89">
        <f t="shared" ref="AG219:AG224" si="1081">(AF219*$D219*$E219*$G219*$J219*$AG$10)</f>
        <v>0</v>
      </c>
      <c r="AH219" s="92"/>
      <c r="AI219" s="89">
        <f t="shared" ref="AI219:AI224" si="1082">(AH219*$D219*$E219*$G219*$J219*$AI$10)</f>
        <v>0</v>
      </c>
      <c r="AJ219" s="90">
        <v>4</v>
      </c>
      <c r="AK219" s="89">
        <f t="shared" ref="AK219:AK224" si="1083">(AJ219*$D219*$E219*$G219*$J219*$AK$10)</f>
        <v>119904.40000000001</v>
      </c>
      <c r="AL219" s="103">
        <v>0</v>
      </c>
      <c r="AM219" s="89">
        <f t="shared" ref="AM219:AM224" si="1084">(AL219*$D219*$E219*$G219*$K219*$AM$10)</f>
        <v>0</v>
      </c>
      <c r="AN219" s="90"/>
      <c r="AO219" s="95">
        <f t="shared" ref="AO219:AO224" si="1085">(AN219*$D219*$E219*$G219*$K219*$AO$10)</f>
        <v>0</v>
      </c>
      <c r="AP219" s="90"/>
      <c r="AQ219" s="89">
        <f t="shared" ref="AQ219:AQ224" si="1086">(AP219*$D219*$E219*$G219*$J219*$AQ$10)</f>
        <v>0</v>
      </c>
      <c r="AR219" s="90"/>
      <c r="AS219" s="90">
        <f t="shared" ref="AS219:AS224" si="1087">(AR219*$D219*$E219*$G219*$J219*$AS$10)</f>
        <v>0</v>
      </c>
      <c r="AT219" s="90">
        <v>7</v>
      </c>
      <c r="AU219" s="90">
        <f t="shared" ref="AU219:AU224" si="1088">(AT219*$D219*$E219*$G219*$J219*$AU$10)</f>
        <v>219370.55</v>
      </c>
      <c r="AV219" s="90">
        <v>0</v>
      </c>
      <c r="AW219" s="89">
        <f t="shared" ref="AW219:AW224" si="1089">(AV219*$D219*$E219*$G219*$J219*$AW$10)</f>
        <v>0</v>
      </c>
      <c r="AX219" s="90">
        <v>0</v>
      </c>
      <c r="AY219" s="89">
        <f t="shared" ref="AY219:AY224" si="1090">(AX219*$D219*$E219*$G219*$J219*$AY$10)</f>
        <v>0</v>
      </c>
      <c r="AZ219" s="90">
        <v>0</v>
      </c>
      <c r="BA219" s="89">
        <f t="shared" ref="BA219:BA224" si="1091">(AZ219*$D219*$E219*$G219*$J219*$BA$10)</f>
        <v>0</v>
      </c>
      <c r="BB219" s="90">
        <v>1</v>
      </c>
      <c r="BC219" s="89">
        <f t="shared" ref="BC219:BC224" si="1092">(BB219*$D219*$E219*$G219*$J219*$BC$10)</f>
        <v>29976.100000000002</v>
      </c>
      <c r="BD219" s="90">
        <v>17</v>
      </c>
      <c r="BE219" s="89">
        <f t="shared" ref="BE219:BE224" si="1093">(BD219*$D219*$E219*$G219*$J219*$BE$10)</f>
        <v>509593.69999999995</v>
      </c>
      <c r="BF219" s="90">
        <v>3</v>
      </c>
      <c r="BG219" s="89">
        <f t="shared" ref="BG219:BG224" si="1094">(BF219*$D219*$E219*$G219*$K219*$BG$10)</f>
        <v>98103.599999999991</v>
      </c>
      <c r="BH219" s="90">
        <v>1</v>
      </c>
      <c r="BI219" s="89">
        <f t="shared" ref="BI219:BI224" si="1095">(BH219*$D219*$E219*$G219*$K219*$BI$10)</f>
        <v>32701.199999999997</v>
      </c>
      <c r="BJ219" s="90"/>
      <c r="BK219" s="89">
        <f t="shared" ref="BK219:BK224" si="1096">(BJ219*$D219*$E219*$G219*$K219*$BK$10)</f>
        <v>0</v>
      </c>
      <c r="BL219" s="90">
        <v>0</v>
      </c>
      <c r="BM219" s="89">
        <f t="shared" ref="BM219:BM224" si="1097">(BL219*$D219*$E219*$G219*$K219*$BM$10)</f>
        <v>0</v>
      </c>
      <c r="BN219" s="90"/>
      <c r="BO219" s="89">
        <f t="shared" ref="BO219:BO224" si="1098">(BN219*$D219*$E219*$G219*$K219*$BO$10)</f>
        <v>0</v>
      </c>
      <c r="BP219" s="90">
        <v>2</v>
      </c>
      <c r="BQ219" s="89">
        <f t="shared" ref="BQ219:BQ224" si="1099">(BP219*$D219*$E219*$G219*$K219*$BQ$10)</f>
        <v>65402.399999999994</v>
      </c>
      <c r="BR219" s="90">
        <v>1</v>
      </c>
      <c r="BS219" s="89">
        <f t="shared" ref="BS219:BS224" si="1100">(BR219*$D219*$E219*$G219*$K219*$BS$10)</f>
        <v>40876.5</v>
      </c>
      <c r="BT219" s="90"/>
      <c r="BU219" s="89">
        <f t="shared" ref="BU219:BU224" si="1101">(BT219*$D219*$E219*$G219*$K219*$BU$10)</f>
        <v>0</v>
      </c>
      <c r="BV219" s="90">
        <v>5</v>
      </c>
      <c r="BW219" s="89">
        <f t="shared" ref="BW219:BW224" si="1102">(BV219*$D219*$E219*$G219*$K219*$BW$10)</f>
        <v>204382.5</v>
      </c>
      <c r="BX219" s="90"/>
      <c r="BY219" s="89">
        <f t="shared" ref="BY219:BY224" si="1103">(BX219*$D219*$E219*$G219*$K219*$BY$10)</f>
        <v>0</v>
      </c>
      <c r="BZ219" s="90"/>
      <c r="CA219" s="97">
        <f t="shared" ref="CA219:CA224" si="1104">(BZ219*$D219*$E219*$G219*$K219*$CA$10)</f>
        <v>0</v>
      </c>
      <c r="CB219" s="90"/>
      <c r="CC219" s="89">
        <f t="shared" ref="CC219:CC224" si="1105">(CB219*$D219*$E219*$G219*$J219*$CC$10)</f>
        <v>0</v>
      </c>
      <c r="CD219" s="90">
        <v>0</v>
      </c>
      <c r="CE219" s="89">
        <f t="shared" ref="CE219:CE224" si="1106">(CD219*$D219*$E219*$G219*$J219*$CE$10)</f>
        <v>0</v>
      </c>
      <c r="CF219" s="90">
        <v>0</v>
      </c>
      <c r="CG219" s="89">
        <f t="shared" ref="CG219:CG224" si="1107">(CF219*$D219*$E219*$G219*$J219*$CG$10)</f>
        <v>0</v>
      </c>
      <c r="CH219" s="90"/>
      <c r="CI219" s="90">
        <f t="shared" ref="CI219:CI224" si="1108">(CH219*$D219*$E219*$G219*$J219*$CI$10)</f>
        <v>0</v>
      </c>
      <c r="CJ219" s="90"/>
      <c r="CK219" s="89">
        <f t="shared" ref="CK219:CK224" si="1109">(CJ219*$D219*$E219*$G219*$K219*$CK$10)</f>
        <v>0</v>
      </c>
      <c r="CL219" s="90"/>
      <c r="CM219" s="89">
        <f t="shared" ref="CM219:CM224" si="1110">(CL219*$D219*$E219*$G219*$J219*$CM$10)</f>
        <v>0</v>
      </c>
      <c r="CN219" s="90"/>
      <c r="CO219" s="89">
        <f t="shared" ref="CO219:CO224" si="1111">(CN219*$D219*$E219*$G219*$J219*$CO$10)</f>
        <v>0</v>
      </c>
      <c r="CP219" s="90"/>
      <c r="CQ219" s="89">
        <f t="shared" ref="CQ219:CQ224" si="1112">(CP219*$D219*$E219*$G219*$J219*$CQ$10)</f>
        <v>0</v>
      </c>
      <c r="CR219" s="90"/>
      <c r="CS219" s="89">
        <f t="shared" ref="CS219:CS224" si="1113">(CR219*$D219*$E219*$G219*$J219*$CS$10)</f>
        <v>0</v>
      </c>
      <c r="CT219" s="90"/>
      <c r="CU219" s="89">
        <f t="shared" ref="CU219:CU224" si="1114">(CT219*$D219*$E219*$G219*$J219*$CU$10)</f>
        <v>0</v>
      </c>
      <c r="CV219" s="90"/>
      <c r="CW219" s="89">
        <f t="shared" ref="CW219:CW224" si="1115">(CV219*$D219*$E219*$G219*$K219*$CW$10)</f>
        <v>0</v>
      </c>
      <c r="CX219" s="104">
        <v>0</v>
      </c>
      <c r="CY219" s="89">
        <f t="shared" ref="CY219:CY224" si="1116">(CX219*$D219*$E219*$G219*$K219*$CY$10)</f>
        <v>0</v>
      </c>
      <c r="CZ219" s="90"/>
      <c r="DA219" s="89">
        <f t="shared" ref="DA219:DA224" si="1117">(CZ219*$D219*$E219*$G219*$J219*$DA$10)</f>
        <v>0</v>
      </c>
      <c r="DB219" s="90">
        <v>0</v>
      </c>
      <c r="DC219" s="95">
        <f t="shared" ref="DC219:DC224" si="1118">(DB219*$D219*$E219*$G219*$K219*$DC$10)</f>
        <v>0</v>
      </c>
      <c r="DD219" s="90">
        <v>1</v>
      </c>
      <c r="DE219" s="89">
        <f t="shared" ref="DE219:DE224" si="1119">(DD219*$D219*$E219*$G219*$K219*$DE$10)</f>
        <v>32701.199999999997</v>
      </c>
      <c r="DF219" s="105"/>
      <c r="DG219" s="89">
        <f t="shared" ref="DG219:DG224" si="1120">(DF219*$D219*$E219*$G219*$K219*$DG$10)</f>
        <v>0</v>
      </c>
      <c r="DH219" s="90"/>
      <c r="DI219" s="89">
        <f t="shared" ref="DI219:DI224" si="1121">(DH219*$D219*$E219*$G219*$K219*$DI$10)</f>
        <v>0</v>
      </c>
      <c r="DJ219" s="90"/>
      <c r="DK219" s="89">
        <f t="shared" ref="DK219:DK224" si="1122">(DJ219*$D219*$E219*$G219*$L219*$DK$10)</f>
        <v>0</v>
      </c>
      <c r="DL219" s="90"/>
      <c r="DM219" s="97">
        <f t="shared" ref="DM219:DM224" si="1123">(DL219*$D219*$E219*$G219*$M219*$DM$10)</f>
        <v>0</v>
      </c>
      <c r="DN219" s="99">
        <f t="shared" ref="DN219:DO224" si="1124">SUM(N219,P219,R219,T219,V219,X219,Z219,AB219,AD219,AF219,AH219,AJ219,AL219,AP219,AR219,CF219,AT219,AV219,AX219,AZ219,BB219,CJ219,BD219,BF219,BH219,BL219,AN219,BN219,BP219,BR219,BT219,BV219,BX219,BZ219,CB219,CD219,CH219,CL219,CN219,CP219,CR219,CT219,CV219,CX219,BJ219,CZ219,DB219,DD219,DF219,DH219,DJ219,DL219)</f>
        <v>87</v>
      </c>
      <c r="DO219" s="97">
        <f t="shared" si="1124"/>
        <v>2701936.6500000004</v>
      </c>
    </row>
    <row r="220" spans="1:119" ht="45" customHeight="1" x14ac:dyDescent="0.25">
      <c r="A220" s="100"/>
      <c r="B220" s="101">
        <v>186</v>
      </c>
      <c r="C220" s="82" t="s">
        <v>348</v>
      </c>
      <c r="D220" s="83">
        <v>22900</v>
      </c>
      <c r="E220" s="102">
        <v>2.48</v>
      </c>
      <c r="F220" s="102"/>
      <c r="G220" s="85">
        <v>1</v>
      </c>
      <c r="H220" s="86"/>
      <c r="I220" s="86"/>
      <c r="J220" s="83">
        <v>1.4</v>
      </c>
      <c r="K220" s="83">
        <v>1.68</v>
      </c>
      <c r="L220" s="83">
        <v>2.23</v>
      </c>
      <c r="M220" s="87">
        <v>2.57</v>
      </c>
      <c r="N220" s="90">
        <v>4</v>
      </c>
      <c r="O220" s="89">
        <f t="shared" si="1065"/>
        <v>349838.72</v>
      </c>
      <c r="P220" s="90"/>
      <c r="Q220" s="90">
        <f t="shared" si="1073"/>
        <v>0</v>
      </c>
      <c r="R220" s="90">
        <v>29</v>
      </c>
      <c r="S220" s="89">
        <f t="shared" si="1074"/>
        <v>2536330.7199999997</v>
      </c>
      <c r="T220" s="90"/>
      <c r="U220" s="89">
        <f t="shared" si="1075"/>
        <v>0</v>
      </c>
      <c r="V220" s="90"/>
      <c r="W220" s="89">
        <f t="shared" si="1076"/>
        <v>0</v>
      </c>
      <c r="X220" s="90"/>
      <c r="Y220" s="89">
        <f t="shared" si="1077"/>
        <v>0</v>
      </c>
      <c r="Z220" s="90"/>
      <c r="AA220" s="89">
        <f t="shared" si="1078"/>
        <v>0</v>
      </c>
      <c r="AB220" s="90"/>
      <c r="AC220" s="89">
        <f t="shared" si="1079"/>
        <v>0</v>
      </c>
      <c r="AD220" s="90"/>
      <c r="AE220" s="89">
        <f t="shared" si="1080"/>
        <v>0</v>
      </c>
      <c r="AF220" s="90"/>
      <c r="AG220" s="89">
        <f t="shared" si="1081"/>
        <v>0</v>
      </c>
      <c r="AH220" s="92"/>
      <c r="AI220" s="89">
        <f t="shared" si="1082"/>
        <v>0</v>
      </c>
      <c r="AJ220" s="90"/>
      <c r="AK220" s="89">
        <f t="shared" si="1083"/>
        <v>0</v>
      </c>
      <c r="AL220" s="104">
        <v>0</v>
      </c>
      <c r="AM220" s="89">
        <f t="shared" si="1084"/>
        <v>0</v>
      </c>
      <c r="AN220" s="90"/>
      <c r="AO220" s="95">
        <f t="shared" si="1085"/>
        <v>0</v>
      </c>
      <c r="AP220" s="90">
        <v>27</v>
      </c>
      <c r="AQ220" s="89">
        <f t="shared" si="1086"/>
        <v>2146737.6</v>
      </c>
      <c r="AR220" s="90"/>
      <c r="AS220" s="90">
        <f t="shared" si="1087"/>
        <v>0</v>
      </c>
      <c r="AT220" s="90"/>
      <c r="AU220" s="90">
        <f t="shared" si="1088"/>
        <v>0</v>
      </c>
      <c r="AV220" s="90"/>
      <c r="AW220" s="89">
        <f t="shared" si="1089"/>
        <v>0</v>
      </c>
      <c r="AX220" s="90"/>
      <c r="AY220" s="89">
        <f t="shared" si="1090"/>
        <v>0</v>
      </c>
      <c r="AZ220" s="90"/>
      <c r="BA220" s="89">
        <f t="shared" si="1091"/>
        <v>0</v>
      </c>
      <c r="BB220" s="90"/>
      <c r="BC220" s="89">
        <f t="shared" si="1092"/>
        <v>0</v>
      </c>
      <c r="BD220" s="90"/>
      <c r="BE220" s="89">
        <f t="shared" si="1093"/>
        <v>0</v>
      </c>
      <c r="BF220" s="90"/>
      <c r="BG220" s="89">
        <f t="shared" si="1094"/>
        <v>0</v>
      </c>
      <c r="BH220" s="90"/>
      <c r="BI220" s="89">
        <f t="shared" si="1095"/>
        <v>0</v>
      </c>
      <c r="BJ220" s="90">
        <v>0</v>
      </c>
      <c r="BK220" s="89">
        <f t="shared" si="1096"/>
        <v>0</v>
      </c>
      <c r="BL220" s="90"/>
      <c r="BM220" s="89">
        <f t="shared" si="1097"/>
        <v>0</v>
      </c>
      <c r="BN220" s="90"/>
      <c r="BO220" s="89">
        <f t="shared" si="1098"/>
        <v>0</v>
      </c>
      <c r="BP220" s="90"/>
      <c r="BQ220" s="89">
        <f t="shared" si="1099"/>
        <v>0</v>
      </c>
      <c r="BR220" s="90"/>
      <c r="BS220" s="89">
        <f t="shared" si="1100"/>
        <v>0</v>
      </c>
      <c r="BT220" s="90"/>
      <c r="BU220" s="89">
        <f t="shared" si="1101"/>
        <v>0</v>
      </c>
      <c r="BV220" s="90"/>
      <c r="BW220" s="89">
        <f t="shared" si="1102"/>
        <v>0</v>
      </c>
      <c r="BX220" s="90"/>
      <c r="BY220" s="89">
        <f t="shared" si="1103"/>
        <v>0</v>
      </c>
      <c r="BZ220" s="90"/>
      <c r="CA220" s="97">
        <f t="shared" si="1104"/>
        <v>0</v>
      </c>
      <c r="CB220" s="90">
        <v>12</v>
      </c>
      <c r="CC220" s="89">
        <f t="shared" si="1105"/>
        <v>1078139.328</v>
      </c>
      <c r="CD220" s="90">
        <v>38</v>
      </c>
      <c r="CE220" s="89">
        <f t="shared" si="1106"/>
        <v>3414107.8719999995</v>
      </c>
      <c r="CF220" s="90"/>
      <c r="CG220" s="89">
        <f t="shared" si="1107"/>
        <v>0</v>
      </c>
      <c r="CH220" s="90"/>
      <c r="CI220" s="90">
        <f t="shared" si="1108"/>
        <v>0</v>
      </c>
      <c r="CJ220" s="90"/>
      <c r="CK220" s="89">
        <f t="shared" si="1109"/>
        <v>0</v>
      </c>
      <c r="CL220" s="90"/>
      <c r="CM220" s="89">
        <f t="shared" si="1110"/>
        <v>0</v>
      </c>
      <c r="CN220" s="90"/>
      <c r="CO220" s="89">
        <f t="shared" si="1111"/>
        <v>0</v>
      </c>
      <c r="CP220" s="90"/>
      <c r="CQ220" s="89">
        <f t="shared" si="1112"/>
        <v>0</v>
      </c>
      <c r="CR220" s="90"/>
      <c r="CS220" s="89">
        <f t="shared" si="1113"/>
        <v>0</v>
      </c>
      <c r="CT220" s="90"/>
      <c r="CU220" s="89">
        <f t="shared" si="1114"/>
        <v>0</v>
      </c>
      <c r="CV220" s="90"/>
      <c r="CW220" s="89">
        <f t="shared" si="1115"/>
        <v>0</v>
      </c>
      <c r="CX220" s="104">
        <v>10</v>
      </c>
      <c r="CY220" s="89">
        <f t="shared" si="1116"/>
        <v>858695.04</v>
      </c>
      <c r="CZ220" s="90"/>
      <c r="DA220" s="89">
        <f t="shared" si="1117"/>
        <v>0</v>
      </c>
      <c r="DB220" s="90"/>
      <c r="DC220" s="95">
        <f t="shared" si="1118"/>
        <v>0</v>
      </c>
      <c r="DD220" s="90"/>
      <c r="DE220" s="89">
        <f t="shared" si="1119"/>
        <v>0</v>
      </c>
      <c r="DF220" s="105"/>
      <c r="DG220" s="89">
        <f t="shared" si="1120"/>
        <v>0</v>
      </c>
      <c r="DH220" s="90"/>
      <c r="DI220" s="89">
        <f t="shared" si="1121"/>
        <v>0</v>
      </c>
      <c r="DJ220" s="90"/>
      <c r="DK220" s="89">
        <f t="shared" si="1122"/>
        <v>0</v>
      </c>
      <c r="DL220" s="90"/>
      <c r="DM220" s="97">
        <f t="shared" si="1123"/>
        <v>0</v>
      </c>
      <c r="DN220" s="99">
        <f t="shared" si="1124"/>
        <v>120</v>
      </c>
      <c r="DO220" s="97">
        <f t="shared" si="1124"/>
        <v>10383849.279999997</v>
      </c>
    </row>
    <row r="221" spans="1:119" ht="60" customHeight="1" x14ac:dyDescent="0.25">
      <c r="A221" s="100"/>
      <c r="B221" s="101">
        <v>187</v>
      </c>
      <c r="C221" s="82" t="s">
        <v>349</v>
      </c>
      <c r="D221" s="83">
        <v>22900</v>
      </c>
      <c r="E221" s="102">
        <v>0.91</v>
      </c>
      <c r="F221" s="102"/>
      <c r="G221" s="85">
        <v>1</v>
      </c>
      <c r="H221" s="86"/>
      <c r="I221" s="86"/>
      <c r="J221" s="83">
        <v>1.4</v>
      </c>
      <c r="K221" s="83">
        <v>1.68</v>
      </c>
      <c r="L221" s="83">
        <v>2.23</v>
      </c>
      <c r="M221" s="87">
        <v>2.57</v>
      </c>
      <c r="N221" s="90">
        <v>19</v>
      </c>
      <c r="O221" s="89">
        <f t="shared" si="1065"/>
        <v>609749.1399999999</v>
      </c>
      <c r="P221" s="90"/>
      <c r="Q221" s="90">
        <f t="shared" si="1073"/>
        <v>0</v>
      </c>
      <c r="R221" s="90">
        <v>4</v>
      </c>
      <c r="S221" s="89">
        <f t="shared" si="1074"/>
        <v>128368.24</v>
      </c>
      <c r="T221" s="90"/>
      <c r="U221" s="89">
        <f t="shared" si="1075"/>
        <v>0</v>
      </c>
      <c r="V221" s="90"/>
      <c r="W221" s="89">
        <f t="shared" si="1076"/>
        <v>0</v>
      </c>
      <c r="X221" s="90">
        <v>0</v>
      </c>
      <c r="Y221" s="89">
        <f t="shared" si="1077"/>
        <v>0</v>
      </c>
      <c r="Z221" s="90"/>
      <c r="AA221" s="89">
        <f t="shared" si="1078"/>
        <v>0</v>
      </c>
      <c r="AB221" s="90">
        <v>0</v>
      </c>
      <c r="AC221" s="89">
        <f t="shared" si="1079"/>
        <v>0</v>
      </c>
      <c r="AD221" s="90"/>
      <c r="AE221" s="89">
        <f t="shared" si="1080"/>
        <v>0</v>
      </c>
      <c r="AF221" s="90"/>
      <c r="AG221" s="89">
        <f t="shared" si="1081"/>
        <v>0</v>
      </c>
      <c r="AH221" s="90">
        <v>5</v>
      </c>
      <c r="AI221" s="89">
        <f t="shared" si="1082"/>
        <v>160460.30000000002</v>
      </c>
      <c r="AJ221" s="90">
        <v>3</v>
      </c>
      <c r="AK221" s="89">
        <f t="shared" si="1083"/>
        <v>96276.18</v>
      </c>
      <c r="AL221" s="104">
        <v>1</v>
      </c>
      <c r="AM221" s="89">
        <f t="shared" si="1084"/>
        <v>38510.472000000002</v>
      </c>
      <c r="AN221" s="90"/>
      <c r="AO221" s="95">
        <f t="shared" si="1085"/>
        <v>0</v>
      </c>
      <c r="AP221" s="90"/>
      <c r="AQ221" s="89">
        <f t="shared" si="1086"/>
        <v>0</v>
      </c>
      <c r="AR221" s="90">
        <v>1</v>
      </c>
      <c r="AS221" s="90">
        <f t="shared" si="1087"/>
        <v>26257.14</v>
      </c>
      <c r="AT221" s="90">
        <v>3</v>
      </c>
      <c r="AU221" s="90">
        <f t="shared" si="1088"/>
        <v>100652.36999999998</v>
      </c>
      <c r="AV221" s="90">
        <v>0</v>
      </c>
      <c r="AW221" s="89">
        <f t="shared" si="1089"/>
        <v>0</v>
      </c>
      <c r="AX221" s="90">
        <v>0</v>
      </c>
      <c r="AY221" s="89">
        <f t="shared" si="1090"/>
        <v>0</v>
      </c>
      <c r="AZ221" s="90">
        <v>0</v>
      </c>
      <c r="BA221" s="89">
        <f t="shared" si="1091"/>
        <v>0</v>
      </c>
      <c r="BB221" s="90"/>
      <c r="BC221" s="89">
        <f t="shared" si="1092"/>
        <v>0</v>
      </c>
      <c r="BD221" s="90"/>
      <c r="BE221" s="89">
        <f t="shared" si="1093"/>
        <v>0</v>
      </c>
      <c r="BF221" s="90"/>
      <c r="BG221" s="89">
        <f t="shared" si="1094"/>
        <v>0</v>
      </c>
      <c r="BH221" s="90">
        <v>1</v>
      </c>
      <c r="BI221" s="89">
        <f t="shared" si="1095"/>
        <v>35009.519999999997</v>
      </c>
      <c r="BJ221" s="90">
        <v>0</v>
      </c>
      <c r="BK221" s="89">
        <f t="shared" si="1096"/>
        <v>0</v>
      </c>
      <c r="BL221" s="90">
        <v>0</v>
      </c>
      <c r="BM221" s="89">
        <f t="shared" si="1097"/>
        <v>0</v>
      </c>
      <c r="BN221" s="90"/>
      <c r="BO221" s="89">
        <f t="shared" si="1098"/>
        <v>0</v>
      </c>
      <c r="BP221" s="90"/>
      <c r="BQ221" s="89">
        <f t="shared" si="1099"/>
        <v>0</v>
      </c>
      <c r="BR221" s="90"/>
      <c r="BS221" s="89">
        <f t="shared" si="1100"/>
        <v>0</v>
      </c>
      <c r="BT221" s="90"/>
      <c r="BU221" s="89">
        <f t="shared" si="1101"/>
        <v>0</v>
      </c>
      <c r="BV221" s="90"/>
      <c r="BW221" s="89">
        <f t="shared" si="1102"/>
        <v>0</v>
      </c>
      <c r="BX221" s="90"/>
      <c r="BY221" s="89">
        <f t="shared" si="1103"/>
        <v>0</v>
      </c>
      <c r="BZ221" s="90"/>
      <c r="CA221" s="97">
        <f t="shared" si="1104"/>
        <v>0</v>
      </c>
      <c r="CB221" s="90"/>
      <c r="CC221" s="89">
        <f t="shared" si="1105"/>
        <v>0</v>
      </c>
      <c r="CD221" s="90">
        <v>0</v>
      </c>
      <c r="CE221" s="89">
        <f t="shared" si="1106"/>
        <v>0</v>
      </c>
      <c r="CF221" s="90">
        <v>0</v>
      </c>
      <c r="CG221" s="89">
        <f t="shared" si="1107"/>
        <v>0</v>
      </c>
      <c r="CH221" s="90"/>
      <c r="CI221" s="90">
        <f t="shared" si="1108"/>
        <v>0</v>
      </c>
      <c r="CJ221" s="90"/>
      <c r="CK221" s="89">
        <f t="shared" si="1109"/>
        <v>0</v>
      </c>
      <c r="CL221" s="90"/>
      <c r="CM221" s="89">
        <f t="shared" si="1110"/>
        <v>0</v>
      </c>
      <c r="CN221" s="90"/>
      <c r="CO221" s="89">
        <f t="shared" si="1111"/>
        <v>0</v>
      </c>
      <c r="CP221" s="90"/>
      <c r="CQ221" s="89">
        <f t="shared" si="1112"/>
        <v>0</v>
      </c>
      <c r="CR221" s="90"/>
      <c r="CS221" s="89">
        <f t="shared" si="1113"/>
        <v>0</v>
      </c>
      <c r="CT221" s="90"/>
      <c r="CU221" s="89">
        <f t="shared" si="1114"/>
        <v>0</v>
      </c>
      <c r="CV221" s="90">
        <v>0</v>
      </c>
      <c r="CW221" s="89">
        <f t="shared" si="1115"/>
        <v>0</v>
      </c>
      <c r="CX221" s="104">
        <v>0</v>
      </c>
      <c r="CY221" s="89">
        <f t="shared" si="1116"/>
        <v>0</v>
      </c>
      <c r="CZ221" s="90"/>
      <c r="DA221" s="89">
        <f t="shared" si="1117"/>
        <v>0</v>
      </c>
      <c r="DB221" s="90">
        <v>0</v>
      </c>
      <c r="DC221" s="95">
        <f t="shared" si="1118"/>
        <v>0</v>
      </c>
      <c r="DD221" s="90">
        <v>1</v>
      </c>
      <c r="DE221" s="89">
        <f t="shared" si="1119"/>
        <v>35009.519999999997</v>
      </c>
      <c r="DF221" s="105"/>
      <c r="DG221" s="89">
        <f t="shared" si="1120"/>
        <v>0</v>
      </c>
      <c r="DH221" s="90"/>
      <c r="DI221" s="89">
        <f t="shared" si="1121"/>
        <v>0</v>
      </c>
      <c r="DJ221" s="90"/>
      <c r="DK221" s="89">
        <f t="shared" si="1122"/>
        <v>0</v>
      </c>
      <c r="DL221" s="90"/>
      <c r="DM221" s="97">
        <f t="shared" si="1123"/>
        <v>0</v>
      </c>
      <c r="DN221" s="99">
        <f t="shared" si="1124"/>
        <v>38</v>
      </c>
      <c r="DO221" s="97">
        <f t="shared" si="1124"/>
        <v>1230292.8819999998</v>
      </c>
    </row>
    <row r="222" spans="1:119" ht="15.75" customHeight="1" x14ac:dyDescent="0.25">
      <c r="A222" s="100"/>
      <c r="B222" s="101">
        <v>188</v>
      </c>
      <c r="C222" s="82" t="s">
        <v>350</v>
      </c>
      <c r="D222" s="83">
        <v>22900</v>
      </c>
      <c r="E222" s="102">
        <v>1.29</v>
      </c>
      <c r="F222" s="102"/>
      <c r="G222" s="85">
        <v>1</v>
      </c>
      <c r="H222" s="86"/>
      <c r="I222" s="86"/>
      <c r="J222" s="83">
        <v>1.4</v>
      </c>
      <c r="K222" s="83">
        <v>1.68</v>
      </c>
      <c r="L222" s="83">
        <v>2.23</v>
      </c>
      <c r="M222" s="87">
        <v>2.57</v>
      </c>
      <c r="N222" s="90">
        <v>227</v>
      </c>
      <c r="O222" s="89">
        <f t="shared" si="1065"/>
        <v>10326942.779999999</v>
      </c>
      <c r="P222" s="90"/>
      <c r="Q222" s="90">
        <f t="shared" si="1073"/>
        <v>0</v>
      </c>
      <c r="R222" s="90">
        <v>110</v>
      </c>
      <c r="S222" s="89">
        <f t="shared" si="1074"/>
        <v>5004245.4000000004</v>
      </c>
      <c r="T222" s="90"/>
      <c r="U222" s="89">
        <f t="shared" si="1075"/>
        <v>0</v>
      </c>
      <c r="V222" s="90">
        <v>0</v>
      </c>
      <c r="W222" s="89">
        <f t="shared" si="1076"/>
        <v>0</v>
      </c>
      <c r="X222" s="90">
        <v>0</v>
      </c>
      <c r="Y222" s="89">
        <f t="shared" si="1077"/>
        <v>0</v>
      </c>
      <c r="Z222" s="90"/>
      <c r="AA222" s="89">
        <f t="shared" si="1078"/>
        <v>0</v>
      </c>
      <c r="AB222" s="90">
        <v>0</v>
      </c>
      <c r="AC222" s="89">
        <f t="shared" si="1079"/>
        <v>0</v>
      </c>
      <c r="AD222" s="90">
        <v>300</v>
      </c>
      <c r="AE222" s="89">
        <f t="shared" si="1080"/>
        <v>13647942.000000002</v>
      </c>
      <c r="AF222" s="90">
        <v>0</v>
      </c>
      <c r="AG222" s="89">
        <f t="shared" si="1081"/>
        <v>0</v>
      </c>
      <c r="AH222" s="92"/>
      <c r="AI222" s="89">
        <f t="shared" si="1082"/>
        <v>0</v>
      </c>
      <c r="AJ222" s="90">
        <v>195</v>
      </c>
      <c r="AK222" s="89">
        <f t="shared" si="1083"/>
        <v>8871162.2999999989</v>
      </c>
      <c r="AL222" s="103">
        <v>0</v>
      </c>
      <c r="AM222" s="89">
        <f t="shared" si="1084"/>
        <v>0</v>
      </c>
      <c r="AN222" s="90">
        <v>79</v>
      </c>
      <c r="AO222" s="95">
        <f t="shared" si="1085"/>
        <v>4312749.6720000003</v>
      </c>
      <c r="AP222" s="90">
        <v>106</v>
      </c>
      <c r="AQ222" s="89">
        <f t="shared" si="1086"/>
        <v>4383884.3999999994</v>
      </c>
      <c r="AR222" s="90">
        <f>5-1</f>
        <v>4</v>
      </c>
      <c r="AS222" s="90">
        <f t="shared" si="1087"/>
        <v>148886.63999999998</v>
      </c>
      <c r="AT222" s="90">
        <v>420</v>
      </c>
      <c r="AU222" s="90">
        <f t="shared" si="1088"/>
        <v>19975624.199999999</v>
      </c>
      <c r="AV222" s="90">
        <v>0</v>
      </c>
      <c r="AW222" s="89">
        <f t="shared" si="1089"/>
        <v>0</v>
      </c>
      <c r="AX222" s="90">
        <v>0</v>
      </c>
      <c r="AY222" s="89">
        <f t="shared" si="1090"/>
        <v>0</v>
      </c>
      <c r="AZ222" s="90">
        <v>0</v>
      </c>
      <c r="BA222" s="89">
        <f t="shared" si="1091"/>
        <v>0</v>
      </c>
      <c r="BB222" s="90">
        <v>172</v>
      </c>
      <c r="BC222" s="89">
        <f t="shared" si="1092"/>
        <v>7824820.0800000001</v>
      </c>
      <c r="BD222" s="90">
        <v>56</v>
      </c>
      <c r="BE222" s="89">
        <f t="shared" si="1093"/>
        <v>2547615.8400000003</v>
      </c>
      <c r="BF222" s="90">
        <v>457</v>
      </c>
      <c r="BG222" s="89">
        <f t="shared" si="1094"/>
        <v>22680398.16</v>
      </c>
      <c r="BH222" s="90">
        <v>184</v>
      </c>
      <c r="BI222" s="89">
        <f t="shared" si="1095"/>
        <v>9131713.9199999999</v>
      </c>
      <c r="BJ222" s="90">
        <v>442</v>
      </c>
      <c r="BK222" s="89">
        <f t="shared" si="1096"/>
        <v>25226359.704</v>
      </c>
      <c r="BL222" s="90">
        <v>0</v>
      </c>
      <c r="BM222" s="89">
        <f t="shared" si="1097"/>
        <v>0</v>
      </c>
      <c r="BN222" s="90">
        <v>313</v>
      </c>
      <c r="BO222" s="89">
        <f t="shared" si="1098"/>
        <v>17087223.384</v>
      </c>
      <c r="BP222" s="90">
        <v>40</v>
      </c>
      <c r="BQ222" s="89">
        <f t="shared" si="1099"/>
        <v>1985155.2</v>
      </c>
      <c r="BR222" s="90">
        <v>171</v>
      </c>
      <c r="BS222" s="89">
        <f t="shared" si="1100"/>
        <v>10608173.100000001</v>
      </c>
      <c r="BT222" s="90">
        <v>71</v>
      </c>
      <c r="BU222" s="89">
        <f t="shared" si="1101"/>
        <v>3171285.432</v>
      </c>
      <c r="BV222" s="90">
        <v>128</v>
      </c>
      <c r="BW222" s="89">
        <f t="shared" si="1102"/>
        <v>7940620.7999999998</v>
      </c>
      <c r="BX222" s="90">
        <v>120</v>
      </c>
      <c r="BY222" s="89">
        <f t="shared" si="1103"/>
        <v>5955465.5999999996</v>
      </c>
      <c r="BZ222" s="90">
        <v>132</v>
      </c>
      <c r="CA222" s="97">
        <f t="shared" si="1104"/>
        <v>6551012.1600000001</v>
      </c>
      <c r="CB222" s="90">
        <v>690</v>
      </c>
      <c r="CC222" s="89">
        <f t="shared" si="1105"/>
        <v>32246364.779999997</v>
      </c>
      <c r="CD222" s="90">
        <v>450</v>
      </c>
      <c r="CE222" s="89">
        <f t="shared" si="1106"/>
        <v>21030237.899999999</v>
      </c>
      <c r="CF222" s="90">
        <v>0</v>
      </c>
      <c r="CG222" s="89">
        <f t="shared" si="1107"/>
        <v>0</v>
      </c>
      <c r="CH222" s="90"/>
      <c r="CI222" s="90">
        <f t="shared" si="1108"/>
        <v>0</v>
      </c>
      <c r="CJ222" s="90"/>
      <c r="CK222" s="89">
        <f t="shared" si="1109"/>
        <v>0</v>
      </c>
      <c r="CL222" s="90">
        <v>7</v>
      </c>
      <c r="CM222" s="89">
        <f t="shared" si="1110"/>
        <v>202651.25999999998</v>
      </c>
      <c r="CN222" s="90">
        <v>20</v>
      </c>
      <c r="CO222" s="89">
        <f t="shared" si="1111"/>
        <v>579003.6</v>
      </c>
      <c r="CP222" s="90">
        <v>70</v>
      </c>
      <c r="CQ222" s="89">
        <f t="shared" si="1112"/>
        <v>2026512.5999999999</v>
      </c>
      <c r="CR222" s="90">
        <v>118</v>
      </c>
      <c r="CS222" s="89">
        <f t="shared" si="1113"/>
        <v>5514595.7159999991</v>
      </c>
      <c r="CT222" s="90">
        <v>264</v>
      </c>
      <c r="CU222" s="89">
        <f t="shared" si="1114"/>
        <v>12337739.567999998</v>
      </c>
      <c r="CV222" s="90">
        <v>92</v>
      </c>
      <c r="CW222" s="89">
        <f t="shared" si="1115"/>
        <v>4565856.96</v>
      </c>
      <c r="CX222" s="104">
        <v>165</v>
      </c>
      <c r="CY222" s="89">
        <f t="shared" si="1116"/>
        <v>7369888.6799999997</v>
      </c>
      <c r="CZ222" s="90"/>
      <c r="DA222" s="89">
        <f t="shared" si="1117"/>
        <v>0</v>
      </c>
      <c r="DB222" s="90">
        <v>38</v>
      </c>
      <c r="DC222" s="95">
        <f t="shared" si="1118"/>
        <v>1697307.696</v>
      </c>
      <c r="DD222" s="90">
        <v>23</v>
      </c>
      <c r="DE222" s="89">
        <f t="shared" si="1119"/>
        <v>1141464.24</v>
      </c>
      <c r="DF222" s="105">
        <v>8</v>
      </c>
      <c r="DG222" s="89">
        <f t="shared" si="1120"/>
        <v>476437.24799999996</v>
      </c>
      <c r="DH222" s="90">
        <v>60</v>
      </c>
      <c r="DI222" s="89">
        <f t="shared" si="1121"/>
        <v>3364838.0639999993</v>
      </c>
      <c r="DJ222" s="90">
        <v>15</v>
      </c>
      <c r="DK222" s="89">
        <f t="shared" si="1122"/>
        <v>1185775.74</v>
      </c>
      <c r="DL222" s="90">
        <v>59</v>
      </c>
      <c r="DM222" s="97">
        <f t="shared" si="1123"/>
        <v>5375162.1959999995</v>
      </c>
      <c r="DN222" s="99">
        <f t="shared" si="1124"/>
        <v>5806</v>
      </c>
      <c r="DO222" s="97">
        <f t="shared" si="1124"/>
        <v>286495117.02000004</v>
      </c>
    </row>
    <row r="223" spans="1:119" ht="15.75" customHeight="1" x14ac:dyDescent="0.25">
      <c r="A223" s="100"/>
      <c r="B223" s="101">
        <v>189</v>
      </c>
      <c r="C223" s="82" t="s">
        <v>351</v>
      </c>
      <c r="D223" s="83">
        <v>22900</v>
      </c>
      <c r="E223" s="102">
        <v>1.1100000000000001</v>
      </c>
      <c r="F223" s="102"/>
      <c r="G223" s="85">
        <v>1</v>
      </c>
      <c r="H223" s="86"/>
      <c r="I223" s="86"/>
      <c r="J223" s="83">
        <v>1.4</v>
      </c>
      <c r="K223" s="83">
        <v>1.68</v>
      </c>
      <c r="L223" s="83">
        <v>2.23</v>
      </c>
      <c r="M223" s="87">
        <v>2.57</v>
      </c>
      <c r="N223" s="90">
        <v>400</v>
      </c>
      <c r="O223" s="89">
        <f t="shared" si="1065"/>
        <v>15658104.000000002</v>
      </c>
      <c r="P223" s="90"/>
      <c r="Q223" s="90">
        <f t="shared" si="1073"/>
        <v>0</v>
      </c>
      <c r="R223" s="90"/>
      <c r="S223" s="89">
        <f t="shared" si="1074"/>
        <v>0</v>
      </c>
      <c r="T223" s="90"/>
      <c r="U223" s="89">
        <f t="shared" si="1075"/>
        <v>0</v>
      </c>
      <c r="V223" s="90">
        <v>0</v>
      </c>
      <c r="W223" s="89">
        <f t="shared" si="1076"/>
        <v>0</v>
      </c>
      <c r="X223" s="90">
        <v>0</v>
      </c>
      <c r="Y223" s="89">
        <f t="shared" si="1077"/>
        <v>0</v>
      </c>
      <c r="Z223" s="90"/>
      <c r="AA223" s="89">
        <f t="shared" si="1078"/>
        <v>0</v>
      </c>
      <c r="AB223" s="90">
        <v>0</v>
      </c>
      <c r="AC223" s="89">
        <f t="shared" si="1079"/>
        <v>0</v>
      </c>
      <c r="AD223" s="90">
        <v>30</v>
      </c>
      <c r="AE223" s="89">
        <f t="shared" si="1080"/>
        <v>1174357.8</v>
      </c>
      <c r="AF223" s="90">
        <v>0</v>
      </c>
      <c r="AG223" s="89">
        <f t="shared" si="1081"/>
        <v>0</v>
      </c>
      <c r="AH223" s="92"/>
      <c r="AI223" s="89">
        <f t="shared" si="1082"/>
        <v>0</v>
      </c>
      <c r="AJ223" s="90">
        <v>150</v>
      </c>
      <c r="AK223" s="89">
        <f t="shared" si="1083"/>
        <v>5871789.0000000009</v>
      </c>
      <c r="AL223" s="104">
        <v>0</v>
      </c>
      <c r="AM223" s="89">
        <f t="shared" si="1084"/>
        <v>0</v>
      </c>
      <c r="AN223" s="90">
        <v>4</v>
      </c>
      <c r="AO223" s="95">
        <f t="shared" si="1085"/>
        <v>187897.24800000005</v>
      </c>
      <c r="AP223" s="90"/>
      <c r="AQ223" s="89">
        <f t="shared" si="1086"/>
        <v>0</v>
      </c>
      <c r="AR223" s="90">
        <f>5-3</f>
        <v>2</v>
      </c>
      <c r="AS223" s="90">
        <f t="shared" si="1087"/>
        <v>64055.880000000012</v>
      </c>
      <c r="AT223" s="90">
        <v>72</v>
      </c>
      <c r="AU223" s="90">
        <f t="shared" si="1088"/>
        <v>2946570.48</v>
      </c>
      <c r="AV223" s="90">
        <v>0</v>
      </c>
      <c r="AW223" s="89">
        <f t="shared" si="1089"/>
        <v>0</v>
      </c>
      <c r="AX223" s="90">
        <v>0</v>
      </c>
      <c r="AY223" s="89">
        <f t="shared" si="1090"/>
        <v>0</v>
      </c>
      <c r="AZ223" s="90">
        <v>0</v>
      </c>
      <c r="BA223" s="89">
        <f t="shared" si="1091"/>
        <v>0</v>
      </c>
      <c r="BB223" s="90">
        <v>16</v>
      </c>
      <c r="BC223" s="89">
        <f t="shared" si="1092"/>
        <v>626324.16000000015</v>
      </c>
      <c r="BD223" s="90">
        <v>9</v>
      </c>
      <c r="BE223" s="89">
        <f t="shared" si="1093"/>
        <v>352307.34</v>
      </c>
      <c r="BF223" s="90">
        <v>44</v>
      </c>
      <c r="BG223" s="89">
        <f t="shared" si="1094"/>
        <v>1878972.48</v>
      </c>
      <c r="BH223" s="90">
        <v>21</v>
      </c>
      <c r="BI223" s="89">
        <f t="shared" si="1095"/>
        <v>896782.32</v>
      </c>
      <c r="BJ223" s="90"/>
      <c r="BK223" s="89">
        <f t="shared" si="1096"/>
        <v>0</v>
      </c>
      <c r="BL223" s="90">
        <v>0</v>
      </c>
      <c r="BM223" s="89">
        <f t="shared" si="1097"/>
        <v>0</v>
      </c>
      <c r="BN223" s="90">
        <v>55</v>
      </c>
      <c r="BO223" s="89">
        <f t="shared" si="1098"/>
        <v>2583587.16</v>
      </c>
      <c r="BP223" s="90">
        <v>20</v>
      </c>
      <c r="BQ223" s="89">
        <f t="shared" si="1099"/>
        <v>854078.4</v>
      </c>
      <c r="BR223" s="90">
        <v>5</v>
      </c>
      <c r="BS223" s="89">
        <f t="shared" si="1100"/>
        <v>266899.5</v>
      </c>
      <c r="BT223" s="90">
        <v>17</v>
      </c>
      <c r="BU223" s="89">
        <f t="shared" si="1101"/>
        <v>653369.97600000002</v>
      </c>
      <c r="BV223" s="90">
        <v>13</v>
      </c>
      <c r="BW223" s="89">
        <f t="shared" si="1102"/>
        <v>693938.7</v>
      </c>
      <c r="BX223" s="90">
        <v>20</v>
      </c>
      <c r="BY223" s="89">
        <f t="shared" si="1103"/>
        <v>854078.4</v>
      </c>
      <c r="BZ223" s="90">
        <v>17</v>
      </c>
      <c r="CA223" s="97">
        <f t="shared" si="1104"/>
        <v>725966.64</v>
      </c>
      <c r="CB223" s="90"/>
      <c r="CC223" s="89">
        <f t="shared" si="1105"/>
        <v>0</v>
      </c>
      <c r="CD223" s="90"/>
      <c r="CE223" s="89">
        <f t="shared" si="1106"/>
        <v>0</v>
      </c>
      <c r="CF223" s="90">
        <v>0</v>
      </c>
      <c r="CG223" s="89">
        <f t="shared" si="1107"/>
        <v>0</v>
      </c>
      <c r="CH223" s="90"/>
      <c r="CI223" s="90">
        <f t="shared" si="1108"/>
        <v>0</v>
      </c>
      <c r="CJ223" s="90"/>
      <c r="CK223" s="89">
        <f t="shared" si="1109"/>
        <v>0</v>
      </c>
      <c r="CL223" s="90">
        <v>1</v>
      </c>
      <c r="CM223" s="89">
        <f t="shared" si="1110"/>
        <v>24910.620000000003</v>
      </c>
      <c r="CN223" s="90">
        <v>8</v>
      </c>
      <c r="CO223" s="89">
        <f t="shared" si="1111"/>
        <v>199284.96000000002</v>
      </c>
      <c r="CP223" s="90">
        <v>15</v>
      </c>
      <c r="CQ223" s="89">
        <f t="shared" si="1112"/>
        <v>373659.3</v>
      </c>
      <c r="CR223" s="90">
        <v>10</v>
      </c>
      <c r="CS223" s="89">
        <f t="shared" si="1113"/>
        <v>402128.57999999996</v>
      </c>
      <c r="CT223" s="90">
        <v>20</v>
      </c>
      <c r="CU223" s="89">
        <f t="shared" si="1114"/>
        <v>804257.15999999992</v>
      </c>
      <c r="CV223" s="90">
        <v>4</v>
      </c>
      <c r="CW223" s="89">
        <f t="shared" si="1115"/>
        <v>170815.68000000002</v>
      </c>
      <c r="CX223" s="104">
        <v>25</v>
      </c>
      <c r="CY223" s="89">
        <f t="shared" si="1116"/>
        <v>960838.20000000007</v>
      </c>
      <c r="CZ223" s="90"/>
      <c r="DA223" s="89">
        <f t="shared" si="1117"/>
        <v>0</v>
      </c>
      <c r="DB223" s="90">
        <v>5</v>
      </c>
      <c r="DC223" s="95">
        <f t="shared" si="1118"/>
        <v>192167.64</v>
      </c>
      <c r="DD223" s="90">
        <v>4</v>
      </c>
      <c r="DE223" s="89">
        <f t="shared" si="1119"/>
        <v>170815.68000000002</v>
      </c>
      <c r="DF223" s="105">
        <v>11</v>
      </c>
      <c r="DG223" s="89">
        <f t="shared" si="1120"/>
        <v>563691.74399999995</v>
      </c>
      <c r="DH223" s="90">
        <v>19</v>
      </c>
      <c r="DI223" s="89">
        <f t="shared" si="1121"/>
        <v>916853.16240000003</v>
      </c>
      <c r="DJ223" s="90">
        <v>10</v>
      </c>
      <c r="DK223" s="89">
        <f t="shared" si="1122"/>
        <v>680212.44000000006</v>
      </c>
      <c r="DL223" s="90">
        <v>3</v>
      </c>
      <c r="DM223" s="97">
        <f t="shared" si="1123"/>
        <v>235176.58799999999</v>
      </c>
      <c r="DN223" s="99">
        <f t="shared" si="1124"/>
        <v>1030</v>
      </c>
      <c r="DO223" s="97">
        <f t="shared" si="1124"/>
        <v>41983891.238399997</v>
      </c>
    </row>
    <row r="224" spans="1:119" ht="15.75" customHeight="1" x14ac:dyDescent="0.25">
      <c r="A224" s="100"/>
      <c r="B224" s="101">
        <v>190</v>
      </c>
      <c r="C224" s="82" t="s">
        <v>352</v>
      </c>
      <c r="D224" s="83">
        <v>22900</v>
      </c>
      <c r="E224" s="102">
        <v>1.25</v>
      </c>
      <c r="F224" s="102"/>
      <c r="G224" s="85">
        <v>1</v>
      </c>
      <c r="H224" s="86"/>
      <c r="I224" s="86"/>
      <c r="J224" s="83">
        <v>1.4</v>
      </c>
      <c r="K224" s="83">
        <v>1.68</v>
      </c>
      <c r="L224" s="83">
        <v>2.23</v>
      </c>
      <c r="M224" s="87">
        <v>2.57</v>
      </c>
      <c r="N224" s="90">
        <v>2</v>
      </c>
      <c r="O224" s="89">
        <f t="shared" si="1065"/>
        <v>88165</v>
      </c>
      <c r="P224" s="90"/>
      <c r="Q224" s="90">
        <f t="shared" si="1073"/>
        <v>0</v>
      </c>
      <c r="R224" s="90">
        <v>11</v>
      </c>
      <c r="S224" s="89">
        <f t="shared" si="1074"/>
        <v>484907.50000000006</v>
      </c>
      <c r="T224" s="90"/>
      <c r="U224" s="89">
        <f t="shared" si="1075"/>
        <v>0</v>
      </c>
      <c r="V224" s="90"/>
      <c r="W224" s="89">
        <f t="shared" si="1076"/>
        <v>0</v>
      </c>
      <c r="X224" s="90"/>
      <c r="Y224" s="89">
        <f t="shared" si="1077"/>
        <v>0</v>
      </c>
      <c r="Z224" s="90"/>
      <c r="AA224" s="89">
        <f t="shared" si="1078"/>
        <v>0</v>
      </c>
      <c r="AB224" s="90"/>
      <c r="AC224" s="89">
        <f t="shared" si="1079"/>
        <v>0</v>
      </c>
      <c r="AD224" s="90"/>
      <c r="AE224" s="89">
        <f t="shared" si="1080"/>
        <v>0</v>
      </c>
      <c r="AF224" s="90"/>
      <c r="AG224" s="89">
        <f t="shared" si="1081"/>
        <v>0</v>
      </c>
      <c r="AH224" s="92"/>
      <c r="AI224" s="89">
        <f t="shared" si="1082"/>
        <v>0</v>
      </c>
      <c r="AJ224" s="90">
        <v>1</v>
      </c>
      <c r="AK224" s="89">
        <f t="shared" si="1083"/>
        <v>44082.5</v>
      </c>
      <c r="AL224" s="104">
        <v>0</v>
      </c>
      <c r="AM224" s="89">
        <f t="shared" si="1084"/>
        <v>0</v>
      </c>
      <c r="AN224" s="90">
        <v>5</v>
      </c>
      <c r="AO224" s="95">
        <f t="shared" si="1085"/>
        <v>264495</v>
      </c>
      <c r="AP224" s="90">
        <v>34</v>
      </c>
      <c r="AQ224" s="89">
        <f t="shared" si="1086"/>
        <v>1362550</v>
      </c>
      <c r="AR224" s="90"/>
      <c r="AS224" s="90">
        <f t="shared" si="1087"/>
        <v>0</v>
      </c>
      <c r="AT224" s="90"/>
      <c r="AU224" s="90">
        <f t="shared" si="1088"/>
        <v>0</v>
      </c>
      <c r="AV224" s="90"/>
      <c r="AW224" s="89">
        <f t="shared" si="1089"/>
        <v>0</v>
      </c>
      <c r="AX224" s="90"/>
      <c r="AY224" s="89">
        <f t="shared" si="1090"/>
        <v>0</v>
      </c>
      <c r="AZ224" s="90"/>
      <c r="BA224" s="89">
        <f t="shared" si="1091"/>
        <v>0</v>
      </c>
      <c r="BB224" s="90">
        <v>4</v>
      </c>
      <c r="BC224" s="89">
        <f t="shared" si="1092"/>
        <v>176330</v>
      </c>
      <c r="BD224" s="90">
        <v>7</v>
      </c>
      <c r="BE224" s="89">
        <f t="shared" si="1093"/>
        <v>308577.5</v>
      </c>
      <c r="BF224" s="90">
        <v>105</v>
      </c>
      <c r="BG224" s="89">
        <f t="shared" si="1094"/>
        <v>5049450</v>
      </c>
      <c r="BH224" s="90"/>
      <c r="BI224" s="89">
        <f t="shared" si="1095"/>
        <v>0</v>
      </c>
      <c r="BJ224" s="90">
        <v>45</v>
      </c>
      <c r="BK224" s="89">
        <f t="shared" si="1096"/>
        <v>2488657.5</v>
      </c>
      <c r="BL224" s="90"/>
      <c r="BM224" s="89">
        <f t="shared" si="1097"/>
        <v>0</v>
      </c>
      <c r="BN224" s="90">
        <v>35</v>
      </c>
      <c r="BO224" s="89">
        <f t="shared" si="1098"/>
        <v>1851465.0000000002</v>
      </c>
      <c r="BP224" s="90">
        <v>10</v>
      </c>
      <c r="BQ224" s="89">
        <f t="shared" si="1099"/>
        <v>480900</v>
      </c>
      <c r="BR224" s="90">
        <v>1</v>
      </c>
      <c r="BS224" s="89">
        <f t="shared" si="1100"/>
        <v>60112.5</v>
      </c>
      <c r="BT224" s="90">
        <v>3</v>
      </c>
      <c r="BU224" s="89">
        <f t="shared" si="1101"/>
        <v>129843</v>
      </c>
      <c r="BV224" s="90">
        <v>1</v>
      </c>
      <c r="BW224" s="89">
        <f t="shared" si="1102"/>
        <v>60112.5</v>
      </c>
      <c r="BX224" s="90">
        <v>13</v>
      </c>
      <c r="BY224" s="89">
        <f t="shared" si="1103"/>
        <v>625170</v>
      </c>
      <c r="BZ224" s="90">
        <v>11</v>
      </c>
      <c r="CA224" s="97">
        <f t="shared" si="1104"/>
        <v>528990</v>
      </c>
      <c r="CB224" s="90">
        <v>250</v>
      </c>
      <c r="CC224" s="89">
        <f t="shared" si="1105"/>
        <v>11321187.499999998</v>
      </c>
      <c r="CD224" s="90">
        <v>180</v>
      </c>
      <c r="CE224" s="89">
        <f t="shared" si="1106"/>
        <v>8151254.9999999991</v>
      </c>
      <c r="CF224" s="90"/>
      <c r="CG224" s="89">
        <f t="shared" si="1107"/>
        <v>0</v>
      </c>
      <c r="CH224" s="90"/>
      <c r="CI224" s="90">
        <f t="shared" si="1108"/>
        <v>0</v>
      </c>
      <c r="CJ224" s="90"/>
      <c r="CK224" s="89">
        <f t="shared" si="1109"/>
        <v>0</v>
      </c>
      <c r="CL224" s="90"/>
      <c r="CM224" s="89">
        <f t="shared" si="1110"/>
        <v>0</v>
      </c>
      <c r="CN224" s="90"/>
      <c r="CO224" s="89">
        <f t="shared" si="1111"/>
        <v>0</v>
      </c>
      <c r="CP224" s="90"/>
      <c r="CQ224" s="89">
        <f t="shared" si="1112"/>
        <v>0</v>
      </c>
      <c r="CR224" s="90">
        <v>11</v>
      </c>
      <c r="CS224" s="89">
        <f t="shared" si="1113"/>
        <v>498132.24999999994</v>
      </c>
      <c r="CT224" s="90">
        <v>12</v>
      </c>
      <c r="CU224" s="89">
        <f t="shared" si="1114"/>
        <v>543416.99999999988</v>
      </c>
      <c r="CV224" s="90"/>
      <c r="CW224" s="89">
        <f t="shared" si="1115"/>
        <v>0</v>
      </c>
      <c r="CX224" s="104">
        <v>0</v>
      </c>
      <c r="CY224" s="89">
        <f t="shared" si="1116"/>
        <v>0</v>
      </c>
      <c r="CZ224" s="90"/>
      <c r="DA224" s="89">
        <f t="shared" si="1117"/>
        <v>0</v>
      </c>
      <c r="DB224" s="90"/>
      <c r="DC224" s="95">
        <f t="shared" si="1118"/>
        <v>0</v>
      </c>
      <c r="DD224" s="90"/>
      <c r="DE224" s="89">
        <f t="shared" si="1119"/>
        <v>0</v>
      </c>
      <c r="DF224" s="105">
        <v>1</v>
      </c>
      <c r="DG224" s="89">
        <f t="shared" si="1120"/>
        <v>57708</v>
      </c>
      <c r="DH224" s="90">
        <v>4</v>
      </c>
      <c r="DI224" s="89">
        <f t="shared" si="1121"/>
        <v>217366.8</v>
      </c>
      <c r="DJ224" s="90"/>
      <c r="DK224" s="89">
        <f t="shared" si="1122"/>
        <v>0</v>
      </c>
      <c r="DL224" s="90">
        <v>2</v>
      </c>
      <c r="DM224" s="97">
        <f t="shared" si="1123"/>
        <v>176559</v>
      </c>
      <c r="DN224" s="99">
        <f t="shared" si="1124"/>
        <v>748</v>
      </c>
      <c r="DO224" s="97">
        <f t="shared" si="1124"/>
        <v>34969433.549999997</v>
      </c>
    </row>
    <row r="225" spans="1:119" ht="15.75" customHeight="1" x14ac:dyDescent="0.25">
      <c r="A225" s="100">
        <v>24</v>
      </c>
      <c r="B225" s="179"/>
      <c r="C225" s="178" t="s">
        <v>353</v>
      </c>
      <c r="D225" s="83">
        <v>22900</v>
      </c>
      <c r="E225" s="180">
        <v>1.44</v>
      </c>
      <c r="F225" s="180"/>
      <c r="G225" s="85">
        <v>1</v>
      </c>
      <c r="H225" s="86"/>
      <c r="I225" s="86"/>
      <c r="J225" s="83">
        <v>1.4</v>
      </c>
      <c r="K225" s="83">
        <v>1.68</v>
      </c>
      <c r="L225" s="83">
        <v>2.23</v>
      </c>
      <c r="M225" s="87">
        <v>2.57</v>
      </c>
      <c r="N225" s="110">
        <f>SUM(N226:N229)</f>
        <v>625</v>
      </c>
      <c r="O225" s="110">
        <f t="shared" ref="O225:BZ225" si="1125">SUM(O226:O229)</f>
        <v>35626912.244000003</v>
      </c>
      <c r="P225" s="110">
        <f t="shared" si="1125"/>
        <v>0</v>
      </c>
      <c r="Q225" s="110">
        <f t="shared" si="1125"/>
        <v>0</v>
      </c>
      <c r="R225" s="110">
        <f t="shared" si="1125"/>
        <v>23</v>
      </c>
      <c r="S225" s="110">
        <f t="shared" si="1125"/>
        <v>1304771.4679999999</v>
      </c>
      <c r="T225" s="110">
        <f t="shared" si="1125"/>
        <v>0</v>
      </c>
      <c r="U225" s="110">
        <f t="shared" si="1125"/>
        <v>0</v>
      </c>
      <c r="V225" s="110">
        <f t="shared" si="1125"/>
        <v>0</v>
      </c>
      <c r="W225" s="110">
        <f t="shared" si="1125"/>
        <v>0</v>
      </c>
      <c r="X225" s="110">
        <f t="shared" si="1125"/>
        <v>0</v>
      </c>
      <c r="Y225" s="110">
        <f t="shared" si="1125"/>
        <v>0</v>
      </c>
      <c r="Z225" s="110">
        <f t="shared" si="1125"/>
        <v>0</v>
      </c>
      <c r="AA225" s="110">
        <f t="shared" si="1125"/>
        <v>0</v>
      </c>
      <c r="AB225" s="110">
        <f t="shared" si="1125"/>
        <v>0</v>
      </c>
      <c r="AC225" s="110">
        <f t="shared" si="1125"/>
        <v>0</v>
      </c>
      <c r="AD225" s="110">
        <f t="shared" si="1125"/>
        <v>8</v>
      </c>
      <c r="AE225" s="110">
        <f t="shared" si="1125"/>
        <v>468755.67199999996</v>
      </c>
      <c r="AF225" s="110">
        <f t="shared" si="1125"/>
        <v>0</v>
      </c>
      <c r="AG225" s="110">
        <f t="shared" si="1125"/>
        <v>0</v>
      </c>
      <c r="AH225" s="110">
        <f t="shared" si="1125"/>
        <v>0</v>
      </c>
      <c r="AI225" s="110">
        <f t="shared" si="1125"/>
        <v>0</v>
      </c>
      <c r="AJ225" s="110">
        <f t="shared" si="1125"/>
        <v>13</v>
      </c>
      <c r="AK225" s="110">
        <f t="shared" si="1125"/>
        <v>678588.37199999997</v>
      </c>
      <c r="AL225" s="110">
        <f t="shared" si="1125"/>
        <v>0</v>
      </c>
      <c r="AM225" s="110">
        <f t="shared" si="1125"/>
        <v>0</v>
      </c>
      <c r="AN225" s="110">
        <f t="shared" si="1125"/>
        <v>9</v>
      </c>
      <c r="AO225" s="110">
        <f t="shared" si="1125"/>
        <v>633179.87040000001</v>
      </c>
      <c r="AP225" s="110">
        <v>0</v>
      </c>
      <c r="AQ225" s="110">
        <f t="shared" si="1125"/>
        <v>0</v>
      </c>
      <c r="AR225" s="110">
        <f t="shared" si="1125"/>
        <v>2</v>
      </c>
      <c r="AS225" s="110">
        <f t="shared" si="1125"/>
        <v>94410.288</v>
      </c>
      <c r="AT225" s="110">
        <f t="shared" si="1125"/>
        <v>12</v>
      </c>
      <c r="AU225" s="110">
        <f t="shared" si="1125"/>
        <v>502893.15999999992</v>
      </c>
      <c r="AV225" s="110">
        <f t="shared" si="1125"/>
        <v>0</v>
      </c>
      <c r="AW225" s="110">
        <f t="shared" si="1125"/>
        <v>0</v>
      </c>
      <c r="AX225" s="110">
        <f t="shared" si="1125"/>
        <v>0</v>
      </c>
      <c r="AY225" s="110">
        <f t="shared" si="1125"/>
        <v>0</v>
      </c>
      <c r="AZ225" s="110">
        <f t="shared" si="1125"/>
        <v>0</v>
      </c>
      <c r="BA225" s="110">
        <f t="shared" si="1125"/>
        <v>0</v>
      </c>
      <c r="BB225" s="110">
        <f t="shared" si="1125"/>
        <v>23</v>
      </c>
      <c r="BC225" s="110">
        <f t="shared" si="1125"/>
        <v>1354567.06</v>
      </c>
      <c r="BD225" s="110">
        <f t="shared" si="1125"/>
        <v>7</v>
      </c>
      <c r="BE225" s="110">
        <f t="shared" si="1125"/>
        <v>412259.54</v>
      </c>
      <c r="BF225" s="110">
        <f t="shared" si="1125"/>
        <v>11</v>
      </c>
      <c r="BG225" s="110">
        <f t="shared" si="1125"/>
        <v>668104.75199999998</v>
      </c>
      <c r="BH225" s="110">
        <f t="shared" si="1125"/>
        <v>20</v>
      </c>
      <c r="BI225" s="110">
        <f t="shared" si="1125"/>
        <v>1007966.4</v>
      </c>
      <c r="BJ225" s="110">
        <f t="shared" si="1125"/>
        <v>21</v>
      </c>
      <c r="BK225" s="110">
        <f t="shared" si="1125"/>
        <v>1551594.9959999998</v>
      </c>
      <c r="BL225" s="110">
        <f t="shared" si="1125"/>
        <v>0</v>
      </c>
      <c r="BM225" s="110">
        <f t="shared" si="1125"/>
        <v>0</v>
      </c>
      <c r="BN225" s="110">
        <f t="shared" si="1125"/>
        <v>28</v>
      </c>
      <c r="BO225" s="110">
        <f t="shared" si="1125"/>
        <v>1705125.2064000003</v>
      </c>
      <c r="BP225" s="110">
        <f t="shared" si="1125"/>
        <v>11</v>
      </c>
      <c r="BQ225" s="110">
        <f t="shared" si="1125"/>
        <v>675953.04</v>
      </c>
      <c r="BR225" s="110">
        <f t="shared" si="1125"/>
        <v>1</v>
      </c>
      <c r="BS225" s="110">
        <f t="shared" si="1125"/>
        <v>80310.3</v>
      </c>
      <c r="BT225" s="110">
        <f t="shared" si="1125"/>
        <v>16</v>
      </c>
      <c r="BU225" s="110">
        <f t="shared" si="1125"/>
        <v>812020.80960000004</v>
      </c>
      <c r="BV225" s="110">
        <f t="shared" si="1125"/>
        <v>14</v>
      </c>
      <c r="BW225" s="110">
        <f t="shared" si="1125"/>
        <v>1085872.2</v>
      </c>
      <c r="BX225" s="110">
        <f t="shared" si="1125"/>
        <v>22</v>
      </c>
      <c r="BY225" s="110">
        <f t="shared" si="1125"/>
        <v>1259573.28</v>
      </c>
      <c r="BZ225" s="110">
        <f t="shared" si="1125"/>
        <v>11</v>
      </c>
      <c r="CA225" s="110">
        <f t="shared" ref="CA225:DO225" si="1126">SUM(CA226:CA229)</f>
        <v>583620.24</v>
      </c>
      <c r="CB225" s="110">
        <f t="shared" si="1126"/>
        <v>0</v>
      </c>
      <c r="CC225" s="110">
        <f t="shared" si="1126"/>
        <v>0</v>
      </c>
      <c r="CD225" s="110">
        <f t="shared" si="1126"/>
        <v>3</v>
      </c>
      <c r="CE225" s="110">
        <f t="shared" si="1126"/>
        <v>181501.27799999996</v>
      </c>
      <c r="CF225" s="110">
        <f t="shared" si="1126"/>
        <v>0</v>
      </c>
      <c r="CG225" s="110">
        <f t="shared" si="1126"/>
        <v>0</v>
      </c>
      <c r="CH225" s="110">
        <f t="shared" si="1126"/>
        <v>0</v>
      </c>
      <c r="CI225" s="110">
        <f t="shared" si="1126"/>
        <v>0</v>
      </c>
      <c r="CJ225" s="110">
        <f t="shared" si="1126"/>
        <v>0</v>
      </c>
      <c r="CK225" s="110">
        <f t="shared" si="1126"/>
        <v>0</v>
      </c>
      <c r="CL225" s="110">
        <f t="shared" si="1126"/>
        <v>0</v>
      </c>
      <c r="CM225" s="110">
        <f t="shared" si="1126"/>
        <v>0</v>
      </c>
      <c r="CN225" s="110">
        <f t="shared" si="1126"/>
        <v>3</v>
      </c>
      <c r="CO225" s="110">
        <f t="shared" si="1126"/>
        <v>112434.41999999998</v>
      </c>
      <c r="CP225" s="110">
        <f t="shared" si="1126"/>
        <v>5</v>
      </c>
      <c r="CQ225" s="110">
        <f t="shared" si="1126"/>
        <v>187390.69999999998</v>
      </c>
      <c r="CR225" s="110">
        <f t="shared" si="1126"/>
        <v>3</v>
      </c>
      <c r="CS225" s="110">
        <f t="shared" si="1126"/>
        <v>181501.27799999996</v>
      </c>
      <c r="CT225" s="110">
        <f t="shared" si="1126"/>
        <v>10</v>
      </c>
      <c r="CU225" s="110">
        <f t="shared" si="1126"/>
        <v>602540.76959999988</v>
      </c>
      <c r="CV225" s="110">
        <f t="shared" si="1126"/>
        <v>4</v>
      </c>
      <c r="CW225" s="110">
        <f t="shared" si="1126"/>
        <v>254376.864</v>
      </c>
      <c r="CX225" s="110">
        <f t="shared" si="1126"/>
        <v>172</v>
      </c>
      <c r="CY225" s="110">
        <f t="shared" si="1126"/>
        <v>9617522.9472000003</v>
      </c>
      <c r="CZ225" s="110">
        <f t="shared" si="1126"/>
        <v>0</v>
      </c>
      <c r="DA225" s="110">
        <f t="shared" si="1126"/>
        <v>0</v>
      </c>
      <c r="DB225" s="110">
        <f t="shared" si="1126"/>
        <v>2</v>
      </c>
      <c r="DC225" s="113">
        <f t="shared" si="1126"/>
        <v>115646.83199999999</v>
      </c>
      <c r="DD225" s="110">
        <f t="shared" si="1126"/>
        <v>4</v>
      </c>
      <c r="DE225" s="110">
        <f t="shared" si="1126"/>
        <v>254376.864</v>
      </c>
      <c r="DF225" s="114">
        <f t="shared" si="1126"/>
        <v>3</v>
      </c>
      <c r="DG225" s="110">
        <f t="shared" si="1126"/>
        <v>231293.66399999999</v>
      </c>
      <c r="DH225" s="110">
        <f t="shared" si="1126"/>
        <v>21</v>
      </c>
      <c r="DI225" s="110">
        <f t="shared" si="1126"/>
        <v>1521654.54672</v>
      </c>
      <c r="DJ225" s="110">
        <v>13</v>
      </c>
      <c r="DK225" s="110">
        <f t="shared" si="1126"/>
        <v>1330397.4839999999</v>
      </c>
      <c r="DL225" s="110">
        <f t="shared" si="1126"/>
        <v>8</v>
      </c>
      <c r="DM225" s="110">
        <f t="shared" si="1126"/>
        <v>943531.29599999986</v>
      </c>
      <c r="DN225" s="110">
        <f t="shared" si="1126"/>
        <v>1128</v>
      </c>
      <c r="DO225" s="110">
        <f t="shared" si="1126"/>
        <v>66040647.841919988</v>
      </c>
    </row>
    <row r="226" spans="1:119" ht="30.75" customHeight="1" x14ac:dyDescent="0.25">
      <c r="A226" s="100"/>
      <c r="B226" s="101">
        <v>191</v>
      </c>
      <c r="C226" s="82" t="s">
        <v>354</v>
      </c>
      <c r="D226" s="83">
        <v>22900</v>
      </c>
      <c r="E226" s="102">
        <v>1.78</v>
      </c>
      <c r="F226" s="102"/>
      <c r="G226" s="147">
        <v>0.9</v>
      </c>
      <c r="H226" s="148"/>
      <c r="I226" s="148"/>
      <c r="J226" s="83">
        <v>1.4</v>
      </c>
      <c r="K226" s="83">
        <v>1.68</v>
      </c>
      <c r="L226" s="83">
        <v>2.23</v>
      </c>
      <c r="M226" s="87">
        <v>2.57</v>
      </c>
      <c r="N226" s="90">
        <v>87</v>
      </c>
      <c r="O226" s="89">
        <f t="shared" ref="O226:O227" si="1127">(N226*$D226*$E226*$G226*$J226*$O$10)</f>
        <v>4915163.4840000002</v>
      </c>
      <c r="P226" s="90"/>
      <c r="Q226" s="90">
        <f>(P226*$D226*$E226*$G226*$J226*$Q$10)</f>
        <v>0</v>
      </c>
      <c r="R226" s="90">
        <v>9</v>
      </c>
      <c r="S226" s="89">
        <f>(R226*$D226*$E226*$G226*$J226*$S$10)</f>
        <v>508465.18800000002</v>
      </c>
      <c r="T226" s="90"/>
      <c r="U226" s="89">
        <f t="shared" ref="U226:U229" si="1128">(T226/12*7*$D226*$E226*$G226*$J226*$U$10)+(T226/12*5*$D226*$E226*$G226*$J226*$U$11)</f>
        <v>0</v>
      </c>
      <c r="V226" s="90">
        <v>0</v>
      </c>
      <c r="W226" s="89">
        <f>(V226*$D226*$E226*$G226*$J226*$W$10)</f>
        <v>0</v>
      </c>
      <c r="X226" s="90">
        <v>0</v>
      </c>
      <c r="Y226" s="89">
        <f>(X226*$D226*$E226*$G226*$J226*$Y$10)</f>
        <v>0</v>
      </c>
      <c r="Z226" s="90"/>
      <c r="AA226" s="89">
        <f>(Z226*$D226*$E226*$G226*$J226*$AA$10)</f>
        <v>0</v>
      </c>
      <c r="AB226" s="90">
        <v>0</v>
      </c>
      <c r="AC226" s="89">
        <f>(AB226*$D226*$E226*$G226*$J226*$AC$10)</f>
        <v>0</v>
      </c>
      <c r="AD226" s="90">
        <v>1</v>
      </c>
      <c r="AE226" s="89">
        <f>(AD226*$D226*$E226*$G226*$J226*$AE$10)</f>
        <v>56496.132000000005</v>
      </c>
      <c r="AF226" s="90">
        <v>0</v>
      </c>
      <c r="AG226" s="89">
        <f>(AF226*$D226*$E226*$G226*$J226*$AG$10)</f>
        <v>0</v>
      </c>
      <c r="AH226" s="92"/>
      <c r="AI226" s="89">
        <f>(AH226*$D226*$E226*$G226*$J226*$AI$10)</f>
        <v>0</v>
      </c>
      <c r="AJ226" s="90">
        <v>1</v>
      </c>
      <c r="AK226" s="89">
        <f>(AJ226*$D226*$E226*$G226*$J226*$AK$10)</f>
        <v>56496.132000000005</v>
      </c>
      <c r="AL226" s="104"/>
      <c r="AM226" s="89">
        <f>(AL226*$D226*$E226*$G226*$K226*$AM$10)</f>
        <v>0</v>
      </c>
      <c r="AN226" s="90">
        <v>1</v>
      </c>
      <c r="AO226" s="95">
        <f>(AN226*$D226*$E226*$G226*$K226*$AO$10)</f>
        <v>67795.358400000012</v>
      </c>
      <c r="AP226" s="90"/>
      <c r="AQ226" s="89">
        <f>(AP226*$D226*$E226*$G226*$J226*$AQ$10)</f>
        <v>0</v>
      </c>
      <c r="AR226" s="90">
        <v>1</v>
      </c>
      <c r="AS226" s="90">
        <f>(AR226*$D226*$E226*$G226*$J226*$AS$10)</f>
        <v>46224.108</v>
      </c>
      <c r="AT226" s="90"/>
      <c r="AU226" s="90">
        <f>(AT226*$D226*$E226*$G226*$J226*$AU$10)</f>
        <v>0</v>
      </c>
      <c r="AV226" s="90">
        <v>0</v>
      </c>
      <c r="AW226" s="89">
        <f>(AV226*$D226*$E226*$G226*$J226*$AW$10)</f>
        <v>0</v>
      </c>
      <c r="AX226" s="90">
        <v>0</v>
      </c>
      <c r="AY226" s="89">
        <f>(AX226*$D226*$E226*$G226*$J226*$AY$10)</f>
        <v>0</v>
      </c>
      <c r="AZ226" s="90">
        <v>0</v>
      </c>
      <c r="BA226" s="89">
        <f>(AZ226*$D226*$E226*$G226*$J226*$BA$10)</f>
        <v>0</v>
      </c>
      <c r="BB226" s="90"/>
      <c r="BC226" s="89">
        <f>(BB226*$D226*$E226*$G226*$J226*$BC$10)</f>
        <v>0</v>
      </c>
      <c r="BD226" s="90"/>
      <c r="BE226" s="89">
        <f>(BD226*$D226*$E226*$G226*$J226*$BE$10)</f>
        <v>0</v>
      </c>
      <c r="BF226" s="90">
        <v>3</v>
      </c>
      <c r="BG226" s="89">
        <f>(BF226*$D226*$E226*$G226*$K226*$BG$10)</f>
        <v>184896.432</v>
      </c>
      <c r="BH226" s="90"/>
      <c r="BI226" s="89">
        <f>(BH226*$D226*$E226*$G226*$K226*$BI$10)</f>
        <v>0</v>
      </c>
      <c r="BJ226" s="90">
        <v>0</v>
      </c>
      <c r="BK226" s="89">
        <f>(BJ226*$D226*$E226*$G226*$K226*$BK$10)</f>
        <v>0</v>
      </c>
      <c r="BL226" s="90">
        <v>0</v>
      </c>
      <c r="BM226" s="89">
        <f>(BL226*$D226*$E226*$G226*$K226*$BM$10)</f>
        <v>0</v>
      </c>
      <c r="BN226" s="90">
        <v>1</v>
      </c>
      <c r="BO226" s="89">
        <f>(BN226*$D226*$E226*$G226*$K226*$BO$10)</f>
        <v>67795.358400000012</v>
      </c>
      <c r="BP226" s="90"/>
      <c r="BQ226" s="89">
        <f>(BP226*$D226*$E226*$G226*$K226*$BQ$10)</f>
        <v>0</v>
      </c>
      <c r="BR226" s="90"/>
      <c r="BS226" s="89">
        <f>(BR226*$D226*$E226*$G226*$K226*$BS$10)</f>
        <v>0</v>
      </c>
      <c r="BT226" s="90">
        <v>1</v>
      </c>
      <c r="BU226" s="89">
        <f>(BT226*$D226*$E226*$G226*$K226*$BU$10)</f>
        <v>55468.929600000003</v>
      </c>
      <c r="BV226" s="90"/>
      <c r="BW226" s="89">
        <f>(BV226*$D226*$E226*$G226*$K226*$BW$10)</f>
        <v>0</v>
      </c>
      <c r="BX226" s="90"/>
      <c r="BY226" s="89">
        <f>(BX226*$D226*$E226*$G226*$K226*$BY$10)</f>
        <v>0</v>
      </c>
      <c r="BZ226" s="90"/>
      <c r="CA226" s="97">
        <f>(BZ226*$D226*$E226*$G226*$K226*$CA$10)</f>
        <v>0</v>
      </c>
      <c r="CB226" s="90">
        <v>0</v>
      </c>
      <c r="CC226" s="89">
        <f>(CB226*$D226*$E226*$G226*$J226*$CC$10)</f>
        <v>0</v>
      </c>
      <c r="CD226" s="90">
        <v>0</v>
      </c>
      <c r="CE226" s="89">
        <f>(CD226*$D226*$E226*$G226*$J226*$CE$10)</f>
        <v>0</v>
      </c>
      <c r="CF226" s="90">
        <v>0</v>
      </c>
      <c r="CG226" s="89">
        <f>(CF226*$D226*$E226*$G226*$J226*$CG$10)</f>
        <v>0</v>
      </c>
      <c r="CH226" s="90"/>
      <c r="CI226" s="90">
        <f>(CH226*$D226*$E226*$G226*$J226*$CI$10)</f>
        <v>0</v>
      </c>
      <c r="CJ226" s="90"/>
      <c r="CK226" s="89">
        <f>(CJ226*$D226*$E226*$G226*$K226*$CK$10)</f>
        <v>0</v>
      </c>
      <c r="CL226" s="90"/>
      <c r="CM226" s="89">
        <f>(CL226*$D226*$E226*$G226*$J226*$CM$10)</f>
        <v>0</v>
      </c>
      <c r="CN226" s="90"/>
      <c r="CO226" s="89">
        <f>(CN226*$D226*$E226*$G226*$J226*$CO$10)</f>
        <v>0</v>
      </c>
      <c r="CP226" s="90"/>
      <c r="CQ226" s="89">
        <f>(CP226*$D226*$E226*$G226*$J226*$CQ$10)</f>
        <v>0</v>
      </c>
      <c r="CR226" s="90"/>
      <c r="CS226" s="89">
        <f>(CR226*$D226*$E226*$G226*$J226*$CS$10)</f>
        <v>0</v>
      </c>
      <c r="CT226" s="90">
        <v>1</v>
      </c>
      <c r="CU226" s="89">
        <f>(CT226*$D226*$E226*$G226*$J226*$CU$10)</f>
        <v>58036.935599999997</v>
      </c>
      <c r="CV226" s="90">
        <v>1</v>
      </c>
      <c r="CW226" s="89">
        <f>(CV226*$D226*$E226*$G226*$K226*$CW$10)</f>
        <v>61632.144</v>
      </c>
      <c r="CX226" s="104">
        <v>57</v>
      </c>
      <c r="CY226" s="89">
        <f>(CX226*$D226*$E226*$G226*$K226*$CY$10)</f>
        <v>3161728.9872000003</v>
      </c>
      <c r="CZ226" s="90"/>
      <c r="DA226" s="89">
        <f>(CZ226*$D226*$E226*$G226*$J226*$DA$10)</f>
        <v>0</v>
      </c>
      <c r="DB226" s="90">
        <v>0</v>
      </c>
      <c r="DC226" s="95">
        <f>(DB226*$D226*$E226*$G226*$K226*$DC$10)</f>
        <v>0</v>
      </c>
      <c r="DD226" s="90">
        <v>1</v>
      </c>
      <c r="DE226" s="89">
        <f>(DD226*$D226*$E226*$G226*$K226*$DE$10)</f>
        <v>61632.144</v>
      </c>
      <c r="DF226" s="105"/>
      <c r="DG226" s="89">
        <f>(DF226*$D226*$E226*$G226*$K226*$DG$10)</f>
        <v>0</v>
      </c>
      <c r="DH226" s="90">
        <v>1</v>
      </c>
      <c r="DI226" s="89">
        <f>(DH226*$D226*$E226*$G226*$K226*$DI$10)</f>
        <v>69644.322719999996</v>
      </c>
      <c r="DJ226" s="90"/>
      <c r="DK226" s="89">
        <f>(DJ226*$D226*$E226*$G226*$L226*$DK$10)</f>
        <v>0</v>
      </c>
      <c r="DL226" s="90"/>
      <c r="DM226" s="97">
        <f>(DL226*$D226*$E226*$G226*$M226*$DM$10)</f>
        <v>0</v>
      </c>
      <c r="DN226" s="99">
        <f t="shared" ref="DN226:DO229" si="1129">SUM(N226,P226,R226,T226,V226,X226,Z226,AB226,AD226,AF226,AH226,AJ226,AL226,AP226,AR226,CF226,AT226,AV226,AX226,AZ226,BB226,CJ226,BD226,BF226,BH226,BL226,AN226,BN226,BP226,BR226,BT226,BV226,BX226,BZ226,CB226,CD226,CH226,CL226,CN226,CP226,CR226,CT226,CV226,CX226,BJ226,CZ226,DB226,DD226,DF226,DH226,DJ226,DL226)</f>
        <v>166</v>
      </c>
      <c r="DO226" s="97">
        <f t="shared" si="1129"/>
        <v>9371475.6559200026</v>
      </c>
    </row>
    <row r="227" spans="1:119" s="8" customFormat="1" ht="33" customHeight="1" x14ac:dyDescent="0.25">
      <c r="A227" s="100"/>
      <c r="B227" s="101">
        <v>192</v>
      </c>
      <c r="C227" s="82" t="s">
        <v>355</v>
      </c>
      <c r="D227" s="83">
        <v>22900</v>
      </c>
      <c r="E227" s="102">
        <v>1.67</v>
      </c>
      <c r="F227" s="102"/>
      <c r="G227" s="85">
        <v>1</v>
      </c>
      <c r="H227" s="86"/>
      <c r="I227" s="86"/>
      <c r="J227" s="83">
        <v>1.4</v>
      </c>
      <c r="K227" s="83">
        <v>1.68</v>
      </c>
      <c r="L227" s="83">
        <v>2.23</v>
      </c>
      <c r="M227" s="87">
        <v>2.57</v>
      </c>
      <c r="N227" s="90">
        <v>500</v>
      </c>
      <c r="O227" s="89">
        <f t="shared" si="1127"/>
        <v>29447110.000000004</v>
      </c>
      <c r="P227" s="90"/>
      <c r="Q227" s="90">
        <f>(P227*$D227*$E227*$G227*$J227*$Q$10)</f>
        <v>0</v>
      </c>
      <c r="R227" s="90">
        <v>13</v>
      </c>
      <c r="S227" s="89">
        <f>(R227*$D227*$E227*$G227*$J227*$S$10)</f>
        <v>765624.86</v>
      </c>
      <c r="T227" s="90"/>
      <c r="U227" s="89">
        <f t="shared" si="1128"/>
        <v>0</v>
      </c>
      <c r="V227" s="90">
        <v>0</v>
      </c>
      <c r="W227" s="89">
        <f>(V227*$D227*$E227*$G227*$J227*$W$10)</f>
        <v>0</v>
      </c>
      <c r="X227" s="90">
        <v>0</v>
      </c>
      <c r="Y227" s="89">
        <f>(X227*$D227*$E227*$G227*$J227*$Y$10)</f>
        <v>0</v>
      </c>
      <c r="Z227" s="90"/>
      <c r="AA227" s="89">
        <f>(Z227*$D227*$E227*$G227*$J227*$AA$10)</f>
        <v>0</v>
      </c>
      <c r="AB227" s="90">
        <v>0</v>
      </c>
      <c r="AC227" s="89">
        <f>(AB227*$D227*$E227*$G227*$J227*$AC$10)</f>
        <v>0</v>
      </c>
      <c r="AD227" s="90">
        <v>7</v>
      </c>
      <c r="AE227" s="89">
        <f>(AD227*$D227*$E227*$G227*$J227*$AE$10)</f>
        <v>412259.54</v>
      </c>
      <c r="AF227" s="90">
        <v>0</v>
      </c>
      <c r="AG227" s="89">
        <f>(AF227*$D227*$E227*$G227*$J227*$AG$10)</f>
        <v>0</v>
      </c>
      <c r="AH227" s="92"/>
      <c r="AI227" s="89">
        <f>(AH227*$D227*$E227*$G227*$J227*$AI$10)</f>
        <v>0</v>
      </c>
      <c r="AJ227" s="90">
        <v>9</v>
      </c>
      <c r="AK227" s="89">
        <f>(AJ227*$D227*$E227*$G227*$J227*$AK$10)</f>
        <v>530047.98</v>
      </c>
      <c r="AL227" s="104"/>
      <c r="AM227" s="89">
        <f>(AL227*$D227*$E227*$G227*$K227*$AM$10)</f>
        <v>0</v>
      </c>
      <c r="AN227" s="90">
        <v>8</v>
      </c>
      <c r="AO227" s="95">
        <f>(AN227*$D227*$E227*$G227*$K227*$AO$10)</f>
        <v>565384.51199999999</v>
      </c>
      <c r="AP227" s="90"/>
      <c r="AQ227" s="89">
        <f>(AP227*$D227*$E227*$G227*$J227*$AQ$10)</f>
        <v>0</v>
      </c>
      <c r="AR227" s="90">
        <v>1</v>
      </c>
      <c r="AS227" s="90">
        <f>(AR227*$D227*$E227*$G227*$J227*$AS$10)</f>
        <v>48186.18</v>
      </c>
      <c r="AT227" s="90">
        <f>5-1</f>
        <v>4</v>
      </c>
      <c r="AU227" s="90">
        <f>(AT227*$D227*$E227*$G227*$J227*$AU$10)</f>
        <v>246284.91999999995</v>
      </c>
      <c r="AV227" s="90">
        <v>0</v>
      </c>
      <c r="AW227" s="89">
        <f>(AV227*$D227*$E227*$G227*$J227*$AW$10)</f>
        <v>0</v>
      </c>
      <c r="AX227" s="90">
        <v>0</v>
      </c>
      <c r="AY227" s="89">
        <f>(AX227*$D227*$E227*$G227*$J227*$AY$10)</f>
        <v>0</v>
      </c>
      <c r="AZ227" s="90">
        <v>0</v>
      </c>
      <c r="BA227" s="89">
        <f>(AZ227*$D227*$E227*$G227*$J227*$BA$10)</f>
        <v>0</v>
      </c>
      <c r="BB227" s="90">
        <v>23</v>
      </c>
      <c r="BC227" s="89">
        <f>(BB227*$D227*$E227*$G227*$J227*$BC$10)</f>
        <v>1354567.06</v>
      </c>
      <c r="BD227" s="90">
        <v>7</v>
      </c>
      <c r="BE227" s="89">
        <f>(BD227*$D227*$E227*$G227*$J227*$BE$10)</f>
        <v>412259.54</v>
      </c>
      <c r="BF227" s="90">
        <v>7</v>
      </c>
      <c r="BG227" s="89">
        <f>(BF227*$D227*$E227*$G227*$K227*$BG$10)</f>
        <v>449737.68</v>
      </c>
      <c r="BH227" s="90">
        <v>11</v>
      </c>
      <c r="BI227" s="89">
        <f>(BH227*$D227*$E227*$G227*$K227*$BI$10)</f>
        <v>706730.64</v>
      </c>
      <c r="BJ227" s="90">
        <v>21</v>
      </c>
      <c r="BK227" s="89">
        <f>(BJ227*$D227*$E227*$G227*$K227*$BK$10)</f>
        <v>1551594.9959999998</v>
      </c>
      <c r="BL227" s="90">
        <v>0</v>
      </c>
      <c r="BM227" s="89">
        <f>(BL227*$D227*$E227*$G227*$K227*$BM$10)</f>
        <v>0</v>
      </c>
      <c r="BN227" s="90">
        <f>13+6</f>
        <v>19</v>
      </c>
      <c r="BO227" s="89">
        <f>(BN227*$D227*$E227*$G227*$K227*$BO$10)</f>
        <v>1342788.2160000002</v>
      </c>
      <c r="BP227" s="90">
        <v>10</v>
      </c>
      <c r="BQ227" s="89">
        <f>(BP227*$D227*$E227*$G227*$K227*$BQ$10)</f>
        <v>642482.4</v>
      </c>
      <c r="BR227" s="90">
        <v>1</v>
      </c>
      <c r="BS227" s="89">
        <f>(BR227*$D227*$E227*$G227*$K227*$BS$10)</f>
        <v>80310.3</v>
      </c>
      <c r="BT227" s="90">
        <v>11</v>
      </c>
      <c r="BU227" s="89">
        <f>(BT227*$D227*$E227*$G227*$K227*$BU$10)</f>
        <v>636057.576</v>
      </c>
      <c r="BV227" s="90">
        <v>13</v>
      </c>
      <c r="BW227" s="89">
        <f>(BV227*$D227*$E227*$G227*$K227*$BW$10)</f>
        <v>1044033.9</v>
      </c>
      <c r="BX227" s="90">
        <v>17</v>
      </c>
      <c r="BY227" s="89">
        <f>(BX227*$D227*$E227*$G227*$K227*$BY$10)</f>
        <v>1092220.08</v>
      </c>
      <c r="BZ227" s="90">
        <v>7</v>
      </c>
      <c r="CA227" s="97">
        <f>(BZ227*$D227*$E227*$G227*$K227*$CA$10)</f>
        <v>449737.68</v>
      </c>
      <c r="CB227" s="90">
        <v>0</v>
      </c>
      <c r="CC227" s="89">
        <f>(CB227*$D227*$E227*$G227*$J227*$CC$10)</f>
        <v>0</v>
      </c>
      <c r="CD227" s="90">
        <v>3</v>
      </c>
      <c r="CE227" s="89">
        <f>(CD227*$D227*$E227*$G227*$J227*$CE$10)</f>
        <v>181501.27799999996</v>
      </c>
      <c r="CF227" s="90">
        <v>0</v>
      </c>
      <c r="CG227" s="89">
        <f>(CF227*$D227*$E227*$G227*$J227*$CG$10)</f>
        <v>0</v>
      </c>
      <c r="CH227" s="90"/>
      <c r="CI227" s="90">
        <f>(CH227*$D227*$E227*$G227*$J227*$CI$10)</f>
        <v>0</v>
      </c>
      <c r="CJ227" s="90"/>
      <c r="CK227" s="89">
        <f>(CJ227*$D227*$E227*$G227*$K227*$CK$10)</f>
        <v>0</v>
      </c>
      <c r="CL227" s="90"/>
      <c r="CM227" s="89">
        <f>(CL227*$D227*$E227*$G227*$J227*$CM$10)</f>
        <v>0</v>
      </c>
      <c r="CN227" s="90">
        <v>3</v>
      </c>
      <c r="CO227" s="89">
        <f>(CN227*$D227*$E227*$G227*$J227*$CO$10)</f>
        <v>112434.41999999998</v>
      </c>
      <c r="CP227" s="90">
        <v>5</v>
      </c>
      <c r="CQ227" s="89">
        <f>(CP227*$D227*$E227*$G227*$J227*$CQ$10)</f>
        <v>187390.69999999998</v>
      </c>
      <c r="CR227" s="90">
        <v>3</v>
      </c>
      <c r="CS227" s="89">
        <f>(CR227*$D227*$E227*$G227*$J227*$CS$10)</f>
        <v>181501.27799999996</v>
      </c>
      <c r="CT227" s="90">
        <v>9</v>
      </c>
      <c r="CU227" s="89">
        <f>(CT227*$D227*$E227*$G227*$J227*$CU$10)</f>
        <v>544503.83399999992</v>
      </c>
      <c r="CV227" s="90">
        <v>3</v>
      </c>
      <c r="CW227" s="89">
        <f>(CV227*$D227*$E227*$G227*$K227*$CW$10)</f>
        <v>192744.72</v>
      </c>
      <c r="CX227" s="104">
        <v>108</v>
      </c>
      <c r="CY227" s="89">
        <f>(CX227*$D227*$E227*$G227*$K227*$CY$10)</f>
        <v>6244928.9280000003</v>
      </c>
      <c r="CZ227" s="90"/>
      <c r="DA227" s="89">
        <f>(CZ227*$D227*$E227*$G227*$J227*$DA$10)</f>
        <v>0</v>
      </c>
      <c r="DB227" s="90">
        <v>2</v>
      </c>
      <c r="DC227" s="95">
        <f>(DB227*$D227*$E227*$G227*$K227*$DC$10)</f>
        <v>115646.83199999999</v>
      </c>
      <c r="DD227" s="90">
        <v>3</v>
      </c>
      <c r="DE227" s="89">
        <f>(DD227*$D227*$E227*$G227*$K227*$DE$10)</f>
        <v>192744.72</v>
      </c>
      <c r="DF227" s="105">
        <v>3</v>
      </c>
      <c r="DG227" s="89">
        <f>(DF227*$D227*$E227*$G227*$K227*$DG$10)</f>
        <v>231293.66399999999</v>
      </c>
      <c r="DH227" s="90">
        <v>20</v>
      </c>
      <c r="DI227" s="89">
        <f>(DH227*$D227*$E227*$G227*$K227*$DI$10)</f>
        <v>1452010.2239999999</v>
      </c>
      <c r="DJ227" s="90">
        <v>13</v>
      </c>
      <c r="DK227" s="89">
        <f>(DJ227*$D227*$E227*$G227*$L227*$DK$10)</f>
        <v>1330397.4839999999</v>
      </c>
      <c r="DL227" s="90">
        <v>8</v>
      </c>
      <c r="DM227" s="97">
        <f>(DL227*$D227*$E227*$G227*$M227*$DM$10)</f>
        <v>943531.29599999986</v>
      </c>
      <c r="DN227" s="99">
        <f t="shared" si="1129"/>
        <v>872</v>
      </c>
      <c r="DO227" s="97">
        <f t="shared" si="1129"/>
        <v>53688047.437999986</v>
      </c>
    </row>
    <row r="228" spans="1:119" ht="15.75" customHeight="1" x14ac:dyDescent="0.25">
      <c r="A228" s="100"/>
      <c r="B228" s="101">
        <v>193</v>
      </c>
      <c r="C228" s="82" t="s">
        <v>356</v>
      </c>
      <c r="D228" s="83">
        <v>22900</v>
      </c>
      <c r="E228" s="102">
        <v>0.87</v>
      </c>
      <c r="F228" s="102"/>
      <c r="G228" s="85">
        <v>1</v>
      </c>
      <c r="H228" s="86"/>
      <c r="I228" s="86"/>
      <c r="J228" s="83">
        <v>1.4</v>
      </c>
      <c r="K228" s="83">
        <v>1.68</v>
      </c>
      <c r="L228" s="83">
        <v>2.23</v>
      </c>
      <c r="M228" s="87">
        <v>2.57</v>
      </c>
      <c r="N228" s="90">
        <v>34</v>
      </c>
      <c r="O228" s="89">
        <f t="shared" si="1065"/>
        <v>1043168.28</v>
      </c>
      <c r="P228" s="90"/>
      <c r="Q228" s="90">
        <f>(P228*$D228*$E228*$G228*$J228*$Q$10)</f>
        <v>0</v>
      </c>
      <c r="R228" s="90">
        <v>1</v>
      </c>
      <c r="S228" s="89">
        <f>(R228*$D228*$E228*$G228*$J228*$S$10)</f>
        <v>30681.42</v>
      </c>
      <c r="T228" s="90"/>
      <c r="U228" s="89">
        <f t="shared" si="1128"/>
        <v>0</v>
      </c>
      <c r="V228" s="90">
        <v>0</v>
      </c>
      <c r="W228" s="89">
        <f>(V228*$D228*$E228*$G228*$J228*$W$10)</f>
        <v>0</v>
      </c>
      <c r="X228" s="90">
        <v>0</v>
      </c>
      <c r="Y228" s="89">
        <f>(X228*$D228*$E228*$G228*$J228*$Y$10)</f>
        <v>0</v>
      </c>
      <c r="Z228" s="90"/>
      <c r="AA228" s="89">
        <f>(Z228*$D228*$E228*$G228*$J228*$AA$10)</f>
        <v>0</v>
      </c>
      <c r="AB228" s="90">
        <v>0</v>
      </c>
      <c r="AC228" s="89">
        <f>(AB228*$D228*$E228*$G228*$J228*$AC$10)</f>
        <v>0</v>
      </c>
      <c r="AD228" s="90"/>
      <c r="AE228" s="89">
        <f>(AD228*$D228*$E228*$G228*$J228*$AE$10)</f>
        <v>0</v>
      </c>
      <c r="AF228" s="90"/>
      <c r="AG228" s="89">
        <f>(AF228*$D228*$E228*$G228*$J228*$AG$10)</f>
        <v>0</v>
      </c>
      <c r="AH228" s="92"/>
      <c r="AI228" s="89">
        <f>(AH228*$D228*$E228*$G228*$J228*$AI$10)</f>
        <v>0</v>
      </c>
      <c r="AJ228" s="90">
        <v>3</v>
      </c>
      <c r="AK228" s="89">
        <f>(AJ228*$D228*$E228*$G228*$J228*$AK$10)</f>
        <v>92044.26</v>
      </c>
      <c r="AL228" s="104">
        <v>0</v>
      </c>
      <c r="AM228" s="89">
        <f>(AL228*$D228*$E228*$G228*$K228*$AM$10)</f>
        <v>0</v>
      </c>
      <c r="AN228" s="90"/>
      <c r="AO228" s="95">
        <f>(AN228*$D228*$E228*$G228*$K228*$AO$10)</f>
        <v>0</v>
      </c>
      <c r="AP228" s="90"/>
      <c r="AQ228" s="89">
        <f>(AP228*$D228*$E228*$G228*$J228*$AQ$10)</f>
        <v>0</v>
      </c>
      <c r="AR228" s="90"/>
      <c r="AS228" s="90">
        <f>(AR228*$D228*$E228*$G228*$J228*$AS$10)</f>
        <v>0</v>
      </c>
      <c r="AT228" s="90">
        <f>7+1</f>
        <v>8</v>
      </c>
      <c r="AU228" s="90">
        <f>(AT228*$D228*$E228*$G228*$J228*$AU$10)</f>
        <v>256608.23999999996</v>
      </c>
      <c r="AV228" s="90">
        <v>0</v>
      </c>
      <c r="AW228" s="89">
        <f>(AV228*$D228*$E228*$G228*$J228*$AW$10)</f>
        <v>0</v>
      </c>
      <c r="AX228" s="90">
        <v>0</v>
      </c>
      <c r="AY228" s="89">
        <f>(AX228*$D228*$E228*$G228*$J228*$AY$10)</f>
        <v>0</v>
      </c>
      <c r="AZ228" s="90">
        <v>0</v>
      </c>
      <c r="BA228" s="89">
        <f>(AZ228*$D228*$E228*$G228*$J228*$BA$10)</f>
        <v>0</v>
      </c>
      <c r="BB228" s="90"/>
      <c r="BC228" s="89">
        <f>(BB228*$D228*$E228*$G228*$J228*$BC$10)</f>
        <v>0</v>
      </c>
      <c r="BD228" s="90"/>
      <c r="BE228" s="89">
        <f>(BD228*$D228*$E228*$G228*$J228*$BE$10)</f>
        <v>0</v>
      </c>
      <c r="BF228" s="90">
        <v>1</v>
      </c>
      <c r="BG228" s="89">
        <f>(BF228*$D228*$E228*$G228*$K228*$BG$10)</f>
        <v>33470.639999999999</v>
      </c>
      <c r="BH228" s="90">
        <v>9</v>
      </c>
      <c r="BI228" s="89">
        <f>(BH228*$D228*$E228*$G228*$K228*$BI$10)</f>
        <v>301235.76</v>
      </c>
      <c r="BJ228" s="90">
        <v>0</v>
      </c>
      <c r="BK228" s="89">
        <f>(BJ228*$D228*$E228*$G228*$K228*$BK$10)</f>
        <v>0</v>
      </c>
      <c r="BL228" s="90">
        <v>0</v>
      </c>
      <c r="BM228" s="89">
        <f>(BL228*$D228*$E228*$G228*$K228*$BM$10)</f>
        <v>0</v>
      </c>
      <c r="BN228" s="90">
        <v>8</v>
      </c>
      <c r="BO228" s="89">
        <f>(BN228*$D228*$E228*$G228*$K228*$BO$10)</f>
        <v>294541.63200000004</v>
      </c>
      <c r="BP228" s="90">
        <v>1</v>
      </c>
      <c r="BQ228" s="89">
        <f>(BP228*$D228*$E228*$G228*$K228*$BQ$10)</f>
        <v>33470.639999999999</v>
      </c>
      <c r="BR228" s="90"/>
      <c r="BS228" s="89">
        <f>(BR228*$D228*$E228*$G228*$K228*$BS$10)</f>
        <v>0</v>
      </c>
      <c r="BT228" s="90">
        <v>4</v>
      </c>
      <c r="BU228" s="89">
        <f>(BT228*$D228*$E228*$G228*$K228*$BU$10)</f>
        <v>120494.304</v>
      </c>
      <c r="BV228" s="90">
        <v>1</v>
      </c>
      <c r="BW228" s="89">
        <f>(BV228*$D228*$E228*$G228*$K228*$BW$10)</f>
        <v>41838.300000000003</v>
      </c>
      <c r="BX228" s="90">
        <v>5</v>
      </c>
      <c r="BY228" s="89">
        <f>(BX228*$D228*$E228*$G228*$K228*$BY$10)</f>
        <v>167353.19999999998</v>
      </c>
      <c r="BZ228" s="90">
        <v>4</v>
      </c>
      <c r="CA228" s="97">
        <f>(BZ228*$D228*$E228*$G228*$K228*$CA$10)</f>
        <v>133882.56</v>
      </c>
      <c r="CB228" s="90">
        <v>0</v>
      </c>
      <c r="CC228" s="89">
        <f>(CB228*$D228*$E228*$G228*$J228*$CC$10)</f>
        <v>0</v>
      </c>
      <c r="CD228" s="90">
        <v>0</v>
      </c>
      <c r="CE228" s="89">
        <f>(CD228*$D228*$E228*$G228*$J228*$CE$10)</f>
        <v>0</v>
      </c>
      <c r="CF228" s="90">
        <v>0</v>
      </c>
      <c r="CG228" s="89">
        <f>(CF228*$D228*$E228*$G228*$J228*$CG$10)</f>
        <v>0</v>
      </c>
      <c r="CH228" s="90"/>
      <c r="CI228" s="90">
        <f>(CH228*$D228*$E228*$G228*$J228*$CI$10)</f>
        <v>0</v>
      </c>
      <c r="CJ228" s="90"/>
      <c r="CK228" s="89">
        <f>(CJ228*$D228*$E228*$G228*$K228*$CK$10)</f>
        <v>0</v>
      </c>
      <c r="CL228" s="90">
        <v>0</v>
      </c>
      <c r="CM228" s="89">
        <f>(CL228*$D228*$E228*$G228*$J228*$CM$10)</f>
        <v>0</v>
      </c>
      <c r="CN228" s="90"/>
      <c r="CO228" s="89">
        <f>(CN228*$D228*$E228*$G228*$J228*$CO$10)</f>
        <v>0</v>
      </c>
      <c r="CP228" s="90"/>
      <c r="CQ228" s="89">
        <f>(CP228*$D228*$E228*$G228*$J228*$CQ$10)</f>
        <v>0</v>
      </c>
      <c r="CR228" s="90"/>
      <c r="CS228" s="89">
        <f>(CR228*$D228*$E228*$G228*$J228*$CS$10)</f>
        <v>0</v>
      </c>
      <c r="CT228" s="90"/>
      <c r="CU228" s="89">
        <f>(CT228*$D228*$E228*$G228*$J228*$CU$10)</f>
        <v>0</v>
      </c>
      <c r="CV228" s="90"/>
      <c r="CW228" s="89">
        <f>(CV228*$D228*$E228*$G228*$K228*$CW$10)</f>
        <v>0</v>
      </c>
      <c r="CX228" s="104">
        <v>7</v>
      </c>
      <c r="CY228" s="89">
        <f>(CX228*$D228*$E228*$G228*$K228*$CY$10)</f>
        <v>210865.03199999998</v>
      </c>
      <c r="CZ228" s="90"/>
      <c r="DA228" s="89">
        <f>(CZ228*$D228*$E228*$G228*$J228*$DA$10)</f>
        <v>0</v>
      </c>
      <c r="DB228" s="90">
        <v>0</v>
      </c>
      <c r="DC228" s="95">
        <f>(DB228*$D228*$E228*$G228*$K228*$DC$10)</f>
        <v>0</v>
      </c>
      <c r="DD228" s="90"/>
      <c r="DE228" s="89">
        <f>(DD228*$D228*$E228*$G228*$K228*$DE$10)</f>
        <v>0</v>
      </c>
      <c r="DF228" s="105"/>
      <c r="DG228" s="89">
        <f>(DF228*$D228*$E228*$G228*$K228*$DG$10)</f>
        <v>0</v>
      </c>
      <c r="DH228" s="90"/>
      <c r="DI228" s="89">
        <f>(DH228*$D228*$E228*$G228*$K228*$DI$10)</f>
        <v>0</v>
      </c>
      <c r="DJ228" s="90"/>
      <c r="DK228" s="89">
        <f>(DJ228*$D228*$E228*$G228*$L228*$DK$10)</f>
        <v>0</v>
      </c>
      <c r="DL228" s="90"/>
      <c r="DM228" s="97">
        <f>(DL228*$D228*$E228*$G228*$M228*$DM$10)</f>
        <v>0</v>
      </c>
      <c r="DN228" s="99">
        <f t="shared" si="1129"/>
        <v>86</v>
      </c>
      <c r="DO228" s="97">
        <f t="shared" si="1129"/>
        <v>2759654.2680000002</v>
      </c>
    </row>
    <row r="229" spans="1:119" ht="15.75" customHeight="1" x14ac:dyDescent="0.25">
      <c r="A229" s="100"/>
      <c r="B229" s="101">
        <v>194</v>
      </c>
      <c r="C229" s="82" t="s">
        <v>357</v>
      </c>
      <c r="D229" s="83">
        <v>22900</v>
      </c>
      <c r="E229" s="102">
        <v>1.57</v>
      </c>
      <c r="F229" s="102"/>
      <c r="G229" s="85">
        <v>1</v>
      </c>
      <c r="H229" s="86"/>
      <c r="I229" s="86"/>
      <c r="J229" s="83">
        <v>1.4</v>
      </c>
      <c r="K229" s="83">
        <v>1.68</v>
      </c>
      <c r="L229" s="83">
        <v>2.23</v>
      </c>
      <c r="M229" s="87">
        <v>2.57</v>
      </c>
      <c r="N229" s="90">
        <v>4</v>
      </c>
      <c r="O229" s="89">
        <f t="shared" si="1065"/>
        <v>221470.48</v>
      </c>
      <c r="P229" s="90"/>
      <c r="Q229" s="90">
        <f>(P229*$D229*$E229*$G229*$J229*$Q$10)</f>
        <v>0</v>
      </c>
      <c r="R229" s="90"/>
      <c r="S229" s="89">
        <f>(R229*$D229*$E229*$G229*$J229*$S$10)</f>
        <v>0</v>
      </c>
      <c r="T229" s="90"/>
      <c r="U229" s="89">
        <f t="shared" si="1128"/>
        <v>0</v>
      </c>
      <c r="V229" s="90"/>
      <c r="W229" s="89">
        <f>(V229*$D229*$E229*$G229*$J229*$W$10)</f>
        <v>0</v>
      </c>
      <c r="X229" s="90"/>
      <c r="Y229" s="89">
        <f>(X229*$D229*$E229*$G229*$J229*$Y$10)</f>
        <v>0</v>
      </c>
      <c r="Z229" s="90"/>
      <c r="AA229" s="89">
        <f>(Z229*$D229*$E229*$G229*$J229*$AA$10)</f>
        <v>0</v>
      </c>
      <c r="AB229" s="90"/>
      <c r="AC229" s="89">
        <f>(AB229*$D229*$E229*$G229*$J229*$AC$10)</f>
        <v>0</v>
      </c>
      <c r="AD229" s="90"/>
      <c r="AE229" s="89">
        <f>(AD229*$D229*$E229*$G229*$J229*$AE$10)</f>
        <v>0</v>
      </c>
      <c r="AF229" s="90"/>
      <c r="AG229" s="89">
        <f>(AF229*$D229*$E229*$G229*$J229*$AG$10)</f>
        <v>0</v>
      </c>
      <c r="AH229" s="92"/>
      <c r="AI229" s="89">
        <f>(AH229*$D229*$E229*$G229*$J229*$AI$10)</f>
        <v>0</v>
      </c>
      <c r="AJ229" s="90"/>
      <c r="AK229" s="89">
        <f>(AJ229*$D229*$E229*$G229*$J229*$AK$10)</f>
        <v>0</v>
      </c>
      <c r="AL229" s="104">
        <v>0</v>
      </c>
      <c r="AM229" s="89">
        <f>(AL229*$D229*$E229*$G229*$K229*$AM$10)</f>
        <v>0</v>
      </c>
      <c r="AN229" s="90"/>
      <c r="AO229" s="95">
        <f>(AN229*$D229*$E229*$G229*$K229*$AO$10)</f>
        <v>0</v>
      </c>
      <c r="AP229" s="90"/>
      <c r="AQ229" s="89">
        <f>(AP229*$D229*$E229*$G229*$J229*$AQ$10)</f>
        <v>0</v>
      </c>
      <c r="AR229" s="90"/>
      <c r="AS229" s="90">
        <f>(AR229*$D229*$E229*$G229*$J229*$AS$10)</f>
        <v>0</v>
      </c>
      <c r="AT229" s="90"/>
      <c r="AU229" s="90">
        <f>(AT229*$D229*$E229*$G229*$J229*$AU$10)</f>
        <v>0</v>
      </c>
      <c r="AV229" s="90"/>
      <c r="AW229" s="89">
        <f>(AV229*$D229*$E229*$G229*$J229*$AW$10)</f>
        <v>0</v>
      </c>
      <c r="AX229" s="90"/>
      <c r="AY229" s="89">
        <f>(AX229*$D229*$E229*$G229*$J229*$AY$10)</f>
        <v>0</v>
      </c>
      <c r="AZ229" s="90"/>
      <c r="BA229" s="89">
        <f>(AZ229*$D229*$E229*$G229*$J229*$BA$10)</f>
        <v>0</v>
      </c>
      <c r="BB229" s="90"/>
      <c r="BC229" s="89">
        <f>(BB229*$D229*$E229*$G229*$J229*$BC$10)</f>
        <v>0</v>
      </c>
      <c r="BD229" s="90"/>
      <c r="BE229" s="89">
        <f>(BD229*$D229*$E229*$G229*$J229*$BE$10)</f>
        <v>0</v>
      </c>
      <c r="BF229" s="90"/>
      <c r="BG229" s="89">
        <f>(BF229*$D229*$E229*$G229*$K229*$BG$10)</f>
        <v>0</v>
      </c>
      <c r="BH229" s="90"/>
      <c r="BI229" s="89">
        <f>(BH229*$D229*$E229*$G229*$K229*$BI$10)</f>
        <v>0</v>
      </c>
      <c r="BJ229" s="90"/>
      <c r="BK229" s="89">
        <f>(BJ229*$D229*$E229*$G229*$K229*$BK$10)</f>
        <v>0</v>
      </c>
      <c r="BL229" s="90"/>
      <c r="BM229" s="89">
        <f>(BL229*$D229*$E229*$G229*$K229*$BM$10)</f>
        <v>0</v>
      </c>
      <c r="BN229" s="90"/>
      <c r="BO229" s="89">
        <f>(BN229*$D229*$E229*$G229*$K229*$BO$10)</f>
        <v>0</v>
      </c>
      <c r="BP229" s="90"/>
      <c r="BQ229" s="89">
        <f>(BP229*$D229*$E229*$G229*$K229*$BQ$10)</f>
        <v>0</v>
      </c>
      <c r="BR229" s="90"/>
      <c r="BS229" s="89">
        <f>(BR229*$D229*$E229*$G229*$K229*$BS$10)</f>
        <v>0</v>
      </c>
      <c r="BT229" s="90"/>
      <c r="BU229" s="89">
        <f>(BT229*$D229*$E229*$G229*$K229*$BU$10)</f>
        <v>0</v>
      </c>
      <c r="BV229" s="90"/>
      <c r="BW229" s="89">
        <f>(BV229*$D229*$E229*$G229*$K229*$BW$10)</f>
        <v>0</v>
      </c>
      <c r="BX229" s="90"/>
      <c r="BY229" s="89">
        <f>(BX229*$D229*$E229*$G229*$K229*$BY$10)</f>
        <v>0</v>
      </c>
      <c r="BZ229" s="90"/>
      <c r="CA229" s="97">
        <f>(BZ229*$D229*$E229*$G229*$K229*$CA$10)</f>
        <v>0</v>
      </c>
      <c r="CB229" s="90"/>
      <c r="CC229" s="89">
        <f>(CB229*$D229*$E229*$G229*$J229*$CC$10)</f>
        <v>0</v>
      </c>
      <c r="CD229" s="90"/>
      <c r="CE229" s="89">
        <f>(CD229*$D229*$E229*$G229*$J229*$CE$10)</f>
        <v>0</v>
      </c>
      <c r="CF229" s="90"/>
      <c r="CG229" s="89">
        <f>(CF229*$D229*$E229*$G229*$J229*$CG$10)</f>
        <v>0</v>
      </c>
      <c r="CH229" s="90"/>
      <c r="CI229" s="90">
        <f>(CH229*$D229*$E229*$G229*$J229*$CI$10)</f>
        <v>0</v>
      </c>
      <c r="CJ229" s="90"/>
      <c r="CK229" s="89">
        <f>(CJ229*$D229*$E229*$G229*$K229*$CK$10)</f>
        <v>0</v>
      </c>
      <c r="CL229" s="90"/>
      <c r="CM229" s="89">
        <f>(CL229*$D229*$E229*$G229*$J229*$CM$10)</f>
        <v>0</v>
      </c>
      <c r="CN229" s="90"/>
      <c r="CO229" s="89">
        <f>(CN229*$D229*$E229*$G229*$J229*$CO$10)</f>
        <v>0</v>
      </c>
      <c r="CP229" s="90"/>
      <c r="CQ229" s="89">
        <f>(CP229*$D229*$E229*$G229*$J229*$CQ$10)</f>
        <v>0</v>
      </c>
      <c r="CR229" s="90"/>
      <c r="CS229" s="89">
        <f>(CR229*$D229*$E229*$G229*$J229*$CS$10)</f>
        <v>0</v>
      </c>
      <c r="CT229" s="90"/>
      <c r="CU229" s="89">
        <f>(CT229*$D229*$E229*$G229*$J229*$CU$10)</f>
        <v>0</v>
      </c>
      <c r="CV229" s="90"/>
      <c r="CW229" s="89">
        <f>(CV229*$D229*$E229*$G229*$K229*$CW$10)</f>
        <v>0</v>
      </c>
      <c r="CX229" s="104">
        <v>0</v>
      </c>
      <c r="CY229" s="89">
        <f>(CX229*$D229*$E229*$G229*$K229*$CY$10)</f>
        <v>0</v>
      </c>
      <c r="CZ229" s="90"/>
      <c r="DA229" s="89">
        <f>(CZ229*$D229*$E229*$G229*$J229*$DA$10)</f>
        <v>0</v>
      </c>
      <c r="DB229" s="90"/>
      <c r="DC229" s="95">
        <f>(DB229*$D229*$E229*$G229*$K229*$DC$10)</f>
        <v>0</v>
      </c>
      <c r="DD229" s="90"/>
      <c r="DE229" s="89">
        <f>(DD229*$D229*$E229*$G229*$K229*$DE$10)</f>
        <v>0</v>
      </c>
      <c r="DF229" s="105"/>
      <c r="DG229" s="89">
        <f>(DF229*$D229*$E229*$G229*$K229*$DG$10)</f>
        <v>0</v>
      </c>
      <c r="DH229" s="90"/>
      <c r="DI229" s="89">
        <f>(DH229*$D229*$E229*$G229*$K229*$DI$10)</f>
        <v>0</v>
      </c>
      <c r="DJ229" s="90"/>
      <c r="DK229" s="89">
        <f>(DJ229*$D229*$E229*$G229*$L229*$DK$10)</f>
        <v>0</v>
      </c>
      <c r="DL229" s="90"/>
      <c r="DM229" s="97">
        <f>(DL229*$D229*$E229*$G229*$M229*$DM$10)</f>
        <v>0</v>
      </c>
      <c r="DN229" s="99">
        <f t="shared" si="1129"/>
        <v>4</v>
      </c>
      <c r="DO229" s="97">
        <f t="shared" si="1129"/>
        <v>221470.48</v>
      </c>
    </row>
    <row r="230" spans="1:119" ht="15.75" customHeight="1" x14ac:dyDescent="0.25">
      <c r="A230" s="100">
        <v>25</v>
      </c>
      <c r="B230" s="179"/>
      <c r="C230" s="178" t="s">
        <v>358</v>
      </c>
      <c r="D230" s="83">
        <v>22900</v>
      </c>
      <c r="E230" s="180">
        <v>1.18</v>
      </c>
      <c r="F230" s="180"/>
      <c r="G230" s="85">
        <v>1</v>
      </c>
      <c r="H230" s="86"/>
      <c r="I230" s="86"/>
      <c r="J230" s="83">
        <v>1.4</v>
      </c>
      <c r="K230" s="83">
        <v>1.68</v>
      </c>
      <c r="L230" s="83">
        <v>2.23</v>
      </c>
      <c r="M230" s="87">
        <v>2.57</v>
      </c>
      <c r="N230" s="110">
        <f>SUM(N231:N242)</f>
        <v>852</v>
      </c>
      <c r="O230" s="110">
        <f t="shared" ref="O230:BZ230" si="1130">SUM(O231:O242)</f>
        <v>67504747.324000001</v>
      </c>
      <c r="P230" s="110">
        <f t="shared" si="1130"/>
        <v>151</v>
      </c>
      <c r="Q230" s="110">
        <f t="shared" si="1130"/>
        <v>15917822.059999999</v>
      </c>
      <c r="R230" s="110">
        <f t="shared" si="1130"/>
        <v>0</v>
      </c>
      <c r="S230" s="110">
        <f t="shared" si="1130"/>
        <v>0</v>
      </c>
      <c r="T230" s="110">
        <f t="shared" si="1130"/>
        <v>0</v>
      </c>
      <c r="U230" s="110">
        <f t="shared" si="1130"/>
        <v>0</v>
      </c>
      <c r="V230" s="110">
        <f t="shared" si="1130"/>
        <v>0</v>
      </c>
      <c r="W230" s="110">
        <f t="shared" si="1130"/>
        <v>0</v>
      </c>
      <c r="X230" s="110">
        <f t="shared" si="1130"/>
        <v>0</v>
      </c>
      <c r="Y230" s="110">
        <f t="shared" si="1130"/>
        <v>0</v>
      </c>
      <c r="Z230" s="110">
        <f t="shared" si="1130"/>
        <v>0</v>
      </c>
      <c r="AA230" s="110">
        <f t="shared" si="1130"/>
        <v>0</v>
      </c>
      <c r="AB230" s="110">
        <f t="shared" si="1130"/>
        <v>0</v>
      </c>
      <c r="AC230" s="110">
        <f t="shared" si="1130"/>
        <v>0</v>
      </c>
      <c r="AD230" s="110">
        <f t="shared" si="1130"/>
        <v>121</v>
      </c>
      <c r="AE230" s="110">
        <f t="shared" si="1130"/>
        <v>11073434.232000001</v>
      </c>
      <c r="AF230" s="110">
        <f t="shared" si="1130"/>
        <v>1700</v>
      </c>
      <c r="AG230" s="110">
        <f t="shared" si="1130"/>
        <v>70302014.383999988</v>
      </c>
      <c r="AH230" s="110">
        <f t="shared" si="1130"/>
        <v>4</v>
      </c>
      <c r="AI230" s="110">
        <f t="shared" si="1130"/>
        <v>246124.62</v>
      </c>
      <c r="AJ230" s="110">
        <f t="shared" si="1130"/>
        <v>101</v>
      </c>
      <c r="AK230" s="110">
        <f t="shared" si="1130"/>
        <v>3392589.2000000007</v>
      </c>
      <c r="AL230" s="110">
        <f t="shared" si="1130"/>
        <v>0</v>
      </c>
      <c r="AM230" s="110">
        <f t="shared" si="1130"/>
        <v>0</v>
      </c>
      <c r="AN230" s="110">
        <f t="shared" si="1130"/>
        <v>22</v>
      </c>
      <c r="AO230" s="110">
        <f t="shared" si="1130"/>
        <v>1004657.8080000001</v>
      </c>
      <c r="AP230" s="110">
        <v>0</v>
      </c>
      <c r="AQ230" s="110">
        <f t="shared" si="1130"/>
        <v>0</v>
      </c>
      <c r="AR230" s="110">
        <f t="shared" si="1130"/>
        <v>26</v>
      </c>
      <c r="AS230" s="110">
        <f t="shared" si="1130"/>
        <v>811951.55999999982</v>
      </c>
      <c r="AT230" s="110">
        <f t="shared" si="1130"/>
        <v>419</v>
      </c>
      <c r="AU230" s="110">
        <f t="shared" si="1130"/>
        <v>16860642.539999995</v>
      </c>
      <c r="AV230" s="110">
        <f t="shared" si="1130"/>
        <v>0</v>
      </c>
      <c r="AW230" s="110">
        <f t="shared" si="1130"/>
        <v>0</v>
      </c>
      <c r="AX230" s="110">
        <f t="shared" si="1130"/>
        <v>0</v>
      </c>
      <c r="AY230" s="110">
        <f t="shared" si="1130"/>
        <v>0</v>
      </c>
      <c r="AZ230" s="110">
        <f t="shared" si="1130"/>
        <v>0</v>
      </c>
      <c r="BA230" s="110">
        <f t="shared" si="1130"/>
        <v>0</v>
      </c>
      <c r="BB230" s="110">
        <f t="shared" si="1130"/>
        <v>76</v>
      </c>
      <c r="BC230" s="110">
        <f t="shared" si="1130"/>
        <v>2454513.6</v>
      </c>
      <c r="BD230" s="110">
        <f t="shared" si="1130"/>
        <v>48</v>
      </c>
      <c r="BE230" s="110">
        <f t="shared" si="1130"/>
        <v>1629289.2000000002</v>
      </c>
      <c r="BF230" s="110">
        <f t="shared" si="1130"/>
        <v>218</v>
      </c>
      <c r="BG230" s="110">
        <f t="shared" si="1130"/>
        <v>14025313.847999999</v>
      </c>
      <c r="BH230" s="110">
        <f t="shared" si="1130"/>
        <v>354</v>
      </c>
      <c r="BI230" s="110">
        <f t="shared" si="1130"/>
        <v>16567181.971199999</v>
      </c>
      <c r="BJ230" s="110">
        <f t="shared" si="1130"/>
        <v>0</v>
      </c>
      <c r="BK230" s="110">
        <f t="shared" si="1130"/>
        <v>0</v>
      </c>
      <c r="BL230" s="110">
        <f t="shared" si="1130"/>
        <v>0</v>
      </c>
      <c r="BM230" s="110">
        <f t="shared" si="1130"/>
        <v>0</v>
      </c>
      <c r="BN230" s="110">
        <f t="shared" si="1130"/>
        <v>176</v>
      </c>
      <c r="BO230" s="110">
        <f t="shared" si="1130"/>
        <v>7509118.8480000002</v>
      </c>
      <c r="BP230" s="110">
        <f t="shared" si="1130"/>
        <v>64</v>
      </c>
      <c r="BQ230" s="110">
        <f t="shared" si="1130"/>
        <v>2360257.1999999997</v>
      </c>
      <c r="BR230" s="110">
        <f t="shared" si="1130"/>
        <v>52</v>
      </c>
      <c r="BS230" s="110">
        <f t="shared" si="1130"/>
        <v>2533073.4240000001</v>
      </c>
      <c r="BT230" s="110">
        <f t="shared" si="1130"/>
        <v>73</v>
      </c>
      <c r="BU230" s="110">
        <f t="shared" si="1130"/>
        <v>2480866.92</v>
      </c>
      <c r="BV230" s="110">
        <f t="shared" si="1130"/>
        <v>102</v>
      </c>
      <c r="BW230" s="110">
        <f t="shared" si="1130"/>
        <v>5340875.4000000004</v>
      </c>
      <c r="BX230" s="110">
        <f t="shared" si="1130"/>
        <v>151</v>
      </c>
      <c r="BY230" s="110">
        <f t="shared" si="1130"/>
        <v>5720786.4000000004</v>
      </c>
      <c r="BZ230" s="110">
        <f t="shared" si="1130"/>
        <v>114</v>
      </c>
      <c r="CA230" s="110">
        <f t="shared" ref="CA230:DO230" si="1131">SUM(CA231:CA242)</f>
        <v>4151128.8</v>
      </c>
      <c r="CB230" s="110">
        <f t="shared" si="1131"/>
        <v>0</v>
      </c>
      <c r="CC230" s="110">
        <f t="shared" si="1131"/>
        <v>0</v>
      </c>
      <c r="CD230" s="110">
        <f t="shared" si="1131"/>
        <v>0</v>
      </c>
      <c r="CE230" s="110">
        <f t="shared" si="1131"/>
        <v>0</v>
      </c>
      <c r="CF230" s="110">
        <f t="shared" si="1131"/>
        <v>0</v>
      </c>
      <c r="CG230" s="110">
        <f t="shared" si="1131"/>
        <v>0</v>
      </c>
      <c r="CH230" s="110">
        <f t="shared" si="1131"/>
        <v>0</v>
      </c>
      <c r="CI230" s="110">
        <f t="shared" si="1131"/>
        <v>0</v>
      </c>
      <c r="CJ230" s="110">
        <f t="shared" si="1131"/>
        <v>0</v>
      </c>
      <c r="CK230" s="110">
        <f t="shared" si="1131"/>
        <v>0</v>
      </c>
      <c r="CL230" s="110">
        <f t="shared" si="1131"/>
        <v>11</v>
      </c>
      <c r="CM230" s="110">
        <f t="shared" si="1131"/>
        <v>223297.89999999997</v>
      </c>
      <c r="CN230" s="110">
        <f t="shared" si="1131"/>
        <v>7</v>
      </c>
      <c r="CO230" s="110">
        <f t="shared" si="1131"/>
        <v>155971.89999999997</v>
      </c>
      <c r="CP230" s="110">
        <f t="shared" si="1131"/>
        <v>54</v>
      </c>
      <c r="CQ230" s="110">
        <f t="shared" si="1131"/>
        <v>1196607.44</v>
      </c>
      <c r="CR230" s="110">
        <f t="shared" si="1131"/>
        <v>40</v>
      </c>
      <c r="CS230" s="110">
        <f t="shared" si="1131"/>
        <v>1376656.4</v>
      </c>
      <c r="CT230" s="110">
        <f t="shared" si="1131"/>
        <v>53</v>
      </c>
      <c r="CU230" s="110">
        <f t="shared" si="1131"/>
        <v>1834938.0699999998</v>
      </c>
      <c r="CV230" s="110">
        <f t="shared" si="1131"/>
        <v>0</v>
      </c>
      <c r="CW230" s="110">
        <f t="shared" si="1131"/>
        <v>0</v>
      </c>
      <c r="CX230" s="110">
        <f t="shared" si="1131"/>
        <v>0</v>
      </c>
      <c r="CY230" s="110">
        <f t="shared" si="1131"/>
        <v>0</v>
      </c>
      <c r="CZ230" s="110">
        <f t="shared" si="1131"/>
        <v>0</v>
      </c>
      <c r="DA230" s="110">
        <f t="shared" si="1131"/>
        <v>0</v>
      </c>
      <c r="DB230" s="110">
        <f t="shared" si="1131"/>
        <v>0</v>
      </c>
      <c r="DC230" s="113">
        <f t="shared" si="1131"/>
        <v>0</v>
      </c>
      <c r="DD230" s="110">
        <f t="shared" si="1131"/>
        <v>8</v>
      </c>
      <c r="DE230" s="110">
        <f t="shared" si="1131"/>
        <v>269304</v>
      </c>
      <c r="DF230" s="114">
        <f t="shared" si="1131"/>
        <v>3</v>
      </c>
      <c r="DG230" s="110">
        <f t="shared" si="1131"/>
        <v>117724.31999999999</v>
      </c>
      <c r="DH230" s="110">
        <f t="shared" si="1131"/>
        <v>90</v>
      </c>
      <c r="DI230" s="110">
        <f t="shared" si="1131"/>
        <v>3847392.3599999994</v>
      </c>
      <c r="DJ230" s="110">
        <v>13</v>
      </c>
      <c r="DK230" s="110">
        <f t="shared" si="1131"/>
        <v>713916.65999999992</v>
      </c>
      <c r="DL230" s="110">
        <f t="shared" si="1131"/>
        <v>70</v>
      </c>
      <c r="DM230" s="110">
        <f t="shared" si="1131"/>
        <v>4837716.5999999996</v>
      </c>
      <c r="DN230" s="110">
        <f t="shared" si="1131"/>
        <v>5173</v>
      </c>
      <c r="DO230" s="110">
        <f t="shared" si="1131"/>
        <v>266459914.98920003</v>
      </c>
    </row>
    <row r="231" spans="1:119" ht="30" customHeight="1" x14ac:dyDescent="0.25">
      <c r="A231" s="100"/>
      <c r="B231" s="101">
        <v>195</v>
      </c>
      <c r="C231" s="82" t="s">
        <v>359</v>
      </c>
      <c r="D231" s="83">
        <v>22900</v>
      </c>
      <c r="E231" s="102">
        <v>0.85</v>
      </c>
      <c r="F231" s="102"/>
      <c r="G231" s="85">
        <v>1</v>
      </c>
      <c r="H231" s="86"/>
      <c r="I231" s="86"/>
      <c r="J231" s="83">
        <v>1.4</v>
      </c>
      <c r="K231" s="83">
        <v>1.68</v>
      </c>
      <c r="L231" s="83">
        <v>2.23</v>
      </c>
      <c r="M231" s="87">
        <v>2.57</v>
      </c>
      <c r="N231" s="90">
        <v>50</v>
      </c>
      <c r="O231" s="89">
        <f t="shared" si="1065"/>
        <v>1498805.0000000002</v>
      </c>
      <c r="P231" s="90">
        <v>14</v>
      </c>
      <c r="Q231" s="90">
        <f>(P231*$D231*$E231*$G231*$J231*$Q$10)</f>
        <v>419665.4</v>
      </c>
      <c r="R231" s="90"/>
      <c r="S231" s="89">
        <f>(R231*$D231*$E231*$G231*$J231*$S$10)</f>
        <v>0</v>
      </c>
      <c r="T231" s="90"/>
      <c r="U231" s="89">
        <f t="shared" ref="U231:U233" si="1132">(T231/12*7*$D231*$E231*$G231*$J231*$U$10)+(T231/12*5*$D231*$E231*$G231*$J231*$U$11)</f>
        <v>0</v>
      </c>
      <c r="V231" s="90">
        <v>0</v>
      </c>
      <c r="W231" s="89">
        <f>(V231*$D231*$E231*$G231*$J231*$W$10)</f>
        <v>0</v>
      </c>
      <c r="X231" s="90">
        <v>0</v>
      </c>
      <c r="Y231" s="89">
        <f>(X231*$D231*$E231*$G231*$J231*$Y$10)</f>
        <v>0</v>
      </c>
      <c r="Z231" s="90"/>
      <c r="AA231" s="89">
        <f>(Z231*$D231*$E231*$G231*$J231*$AA$10)</f>
        <v>0</v>
      </c>
      <c r="AB231" s="90">
        <v>0</v>
      </c>
      <c r="AC231" s="89">
        <f>(AB231*$D231*$E231*$G231*$J231*$AC$10)</f>
        <v>0</v>
      </c>
      <c r="AD231" s="90">
        <v>10</v>
      </c>
      <c r="AE231" s="89">
        <f>(AD231*$D231*$E231*$G231*$J231*$AE$10)</f>
        <v>299761</v>
      </c>
      <c r="AF231" s="90"/>
      <c r="AG231" s="89">
        <f>(AF231*$D231*$E231*$G231*$J231*$AG$10)</f>
        <v>0</v>
      </c>
      <c r="AH231" s="92"/>
      <c r="AI231" s="89">
        <f>(AH231*$D231*$E231*$G231*$J231*$AI$10)</f>
        <v>0</v>
      </c>
      <c r="AJ231" s="90">
        <v>50</v>
      </c>
      <c r="AK231" s="89">
        <f>(AJ231*$D231*$E231*$G231*$J231*$AK$10)</f>
        <v>1498805.0000000002</v>
      </c>
      <c r="AL231" s="104"/>
      <c r="AM231" s="89">
        <f>(AL231*$D231*$E231*$G231*$K231*$AM$10)</f>
        <v>0</v>
      </c>
      <c r="AN231" s="90">
        <v>10</v>
      </c>
      <c r="AO231" s="95">
        <f>(AN231*$D231*$E231*$G231*$K231*$AO$10)</f>
        <v>359713.2</v>
      </c>
      <c r="AP231" s="90"/>
      <c r="AQ231" s="89">
        <f>(AP231*$D231*$E231*$G231*$J231*$AQ$10)</f>
        <v>0</v>
      </c>
      <c r="AR231" s="90">
        <v>9</v>
      </c>
      <c r="AS231" s="90">
        <f>(AR231*$D231*$E231*$G231*$J231*$AS$10)</f>
        <v>220733.09999999998</v>
      </c>
      <c r="AT231" s="90">
        <v>77</v>
      </c>
      <c r="AU231" s="90">
        <f>(AT231*$D231*$E231*$G231*$J231*$AU$10)</f>
        <v>2413076.0499999998</v>
      </c>
      <c r="AV231" s="90">
        <v>0</v>
      </c>
      <c r="AW231" s="89">
        <f>(AV231*$D231*$E231*$G231*$J231*$AW$10)</f>
        <v>0</v>
      </c>
      <c r="AX231" s="90">
        <v>0</v>
      </c>
      <c r="AY231" s="89">
        <f>(AX231*$D231*$E231*$G231*$J231*$AY$10)</f>
        <v>0</v>
      </c>
      <c r="AZ231" s="90">
        <v>0</v>
      </c>
      <c r="BA231" s="89">
        <f>(AZ231*$D231*$E231*$G231*$J231*$BA$10)</f>
        <v>0</v>
      </c>
      <c r="BB231" s="90">
        <v>51</v>
      </c>
      <c r="BC231" s="89">
        <f>(BB231*$D231*$E231*$G231*$J231*$BC$10)</f>
        <v>1528781.1</v>
      </c>
      <c r="BD231" s="90">
        <v>21</v>
      </c>
      <c r="BE231" s="89">
        <f>(BD231*$D231*$E231*$G231*$J231*$BE$10)</f>
        <v>629498.10000000009</v>
      </c>
      <c r="BF231" s="90">
        <v>55</v>
      </c>
      <c r="BG231" s="89">
        <f>(BF231*$D231*$E231*$G231*$K231*$BG$10)</f>
        <v>1798566</v>
      </c>
      <c r="BH231" s="90">
        <v>148</v>
      </c>
      <c r="BI231" s="89">
        <f>(BH231*$D231*$E231*$G231*$K231*$BI$10)</f>
        <v>4839777.5999999996</v>
      </c>
      <c r="BJ231" s="90">
        <v>0</v>
      </c>
      <c r="BK231" s="89">
        <f>(BJ231*$D231*$E231*$G231*$K231*$BK$10)</f>
        <v>0</v>
      </c>
      <c r="BL231" s="90">
        <v>0</v>
      </c>
      <c r="BM231" s="89">
        <f>(BL231*$D231*$E231*$G231*$K231*$BM$10)</f>
        <v>0</v>
      </c>
      <c r="BN231" s="90">
        <v>83</v>
      </c>
      <c r="BO231" s="89">
        <f>(BN231*$D231*$E231*$G231*$K231*$BO$10)</f>
        <v>2985619.5600000005</v>
      </c>
      <c r="BP231" s="90">
        <v>30</v>
      </c>
      <c r="BQ231" s="89">
        <f>(BP231*$D231*$E231*$G231*$K231*$BQ$10)</f>
        <v>981036</v>
      </c>
      <c r="BR231" s="90">
        <v>20</v>
      </c>
      <c r="BS231" s="89">
        <f>(BR231*$D231*$E231*$G231*$K231*$BS$10)</f>
        <v>817530</v>
      </c>
      <c r="BT231" s="90">
        <v>25</v>
      </c>
      <c r="BU231" s="89">
        <f>(BT231*$D231*$E231*$G231*$K231*$BU$10)</f>
        <v>735777</v>
      </c>
      <c r="BV231" s="90">
        <v>33</v>
      </c>
      <c r="BW231" s="89">
        <f>(BV231*$D231*$E231*$G231*$K231*$BW$10)</f>
        <v>1348924.4999999998</v>
      </c>
      <c r="BX231" s="90">
        <v>50</v>
      </c>
      <c r="BY231" s="89">
        <f>(BX231*$D231*$E231*$G231*$K231*$BY$10)</f>
        <v>1635060</v>
      </c>
      <c r="BZ231" s="90">
        <v>59</v>
      </c>
      <c r="CA231" s="97">
        <f>(BZ231*$D231*$E231*$G231*$K231*$CA$10)</f>
        <v>1929370.7999999998</v>
      </c>
      <c r="CB231" s="90">
        <v>0</v>
      </c>
      <c r="CC231" s="89">
        <f>(CB231*$D231*$E231*$G231*$J231*$CC$10)</f>
        <v>0</v>
      </c>
      <c r="CD231" s="90">
        <v>0</v>
      </c>
      <c r="CE231" s="89">
        <f>(CD231*$D231*$E231*$G231*$J231*$CE$10)</f>
        <v>0</v>
      </c>
      <c r="CF231" s="90">
        <v>0</v>
      </c>
      <c r="CG231" s="89">
        <f>(CF231*$D231*$E231*$G231*$J231*$CG$10)</f>
        <v>0</v>
      </c>
      <c r="CH231" s="90"/>
      <c r="CI231" s="90">
        <f>(CH231*$D231*$E231*$G231*$J231*$CI$10)</f>
        <v>0</v>
      </c>
      <c r="CJ231" s="90"/>
      <c r="CK231" s="89">
        <f>(CJ231*$D231*$E231*$G231*$K231*$CK$10)</f>
        <v>0</v>
      </c>
      <c r="CL231" s="90">
        <v>8</v>
      </c>
      <c r="CM231" s="89">
        <f>(CL231*$D231*$E231*$G231*$J231*$CM$10)</f>
        <v>152605.59999999998</v>
      </c>
      <c r="CN231" s="90">
        <v>2</v>
      </c>
      <c r="CO231" s="89">
        <f>(CN231*$D231*$E231*$G231*$J231*$CO$10)</f>
        <v>38151.399999999994</v>
      </c>
      <c r="CP231" s="90">
        <v>25</v>
      </c>
      <c r="CQ231" s="89">
        <f>(CP231*$D231*$E231*$G231*$J231*$CQ$10)</f>
        <v>476892.49999999994</v>
      </c>
      <c r="CR231" s="90">
        <v>20</v>
      </c>
      <c r="CS231" s="89">
        <f>(CR231*$D231*$E231*$G231*$J231*$CS$10)</f>
        <v>615872.6</v>
      </c>
      <c r="CT231" s="90">
        <v>25</v>
      </c>
      <c r="CU231" s="89">
        <f>(CT231*$D231*$E231*$G231*$J231*$CU$10)</f>
        <v>769840.74999999988</v>
      </c>
      <c r="CV231" s="90">
        <v>0</v>
      </c>
      <c r="CW231" s="89">
        <f>(CV231*$D231*$E231*$G231*$K231*$CW$10)</f>
        <v>0</v>
      </c>
      <c r="CX231" s="104"/>
      <c r="CY231" s="89">
        <f>(CX231*$D231*$E231*$G231*$K231*$CY$10)</f>
        <v>0</v>
      </c>
      <c r="CZ231" s="90"/>
      <c r="DA231" s="89">
        <f>(CZ231*$D231*$E231*$G231*$J231*$DA$10)</f>
        <v>0</v>
      </c>
      <c r="DB231" s="90">
        <v>0</v>
      </c>
      <c r="DC231" s="95">
        <f>(DB231*$D231*$E231*$G231*$K231*$DC$10)</f>
        <v>0</v>
      </c>
      <c r="DD231" s="90">
        <v>7</v>
      </c>
      <c r="DE231" s="89">
        <f>(DD231*$D231*$E231*$G231*$K231*$DE$10)</f>
        <v>228908.4</v>
      </c>
      <c r="DF231" s="105">
        <v>3</v>
      </c>
      <c r="DG231" s="89">
        <f>(DF231*$D231*$E231*$G231*$K231*$DG$10)</f>
        <v>117724.31999999999</v>
      </c>
      <c r="DH231" s="90">
        <v>30</v>
      </c>
      <c r="DI231" s="89">
        <f>(DH231*$D231*$E231*$G231*$K231*$DI$10)</f>
        <v>1108570.68</v>
      </c>
      <c r="DJ231" s="90">
        <v>10</v>
      </c>
      <c r="DK231" s="89">
        <f>(DJ231*$D231*$E231*$G231*$L231*$DK$10)</f>
        <v>520883.39999999997</v>
      </c>
      <c r="DL231" s="90">
        <v>25</v>
      </c>
      <c r="DM231" s="97">
        <f>(DL231*$D231*$E231*$G231*$M231*$DM$10)</f>
        <v>1500751.5</v>
      </c>
      <c r="DN231" s="99">
        <f t="shared" ref="DN231:DO242" si="1133">SUM(N231,P231,R231,T231,V231,X231,Z231,AB231,AD231,AF231,AH231,AJ231,AL231,AP231,AR231,CF231,AT231,AV231,AX231,AZ231,BB231,CJ231,BD231,BF231,BH231,BL231,AN231,BN231,BP231,BR231,BT231,BV231,BX231,BZ231,CB231,CD231,CH231,CL231,CN231,CP231,CR231,CT231,CV231,CX231,BJ231,CZ231,DB231,DD231,DF231,DH231,DJ231,DL231)</f>
        <v>950</v>
      </c>
      <c r="DO231" s="97">
        <f t="shared" si="1133"/>
        <v>31470700.559999999</v>
      </c>
    </row>
    <row r="232" spans="1:119" ht="32.25" customHeight="1" x14ac:dyDescent="0.25">
      <c r="A232" s="100"/>
      <c r="B232" s="101">
        <v>196</v>
      </c>
      <c r="C232" s="82" t="s">
        <v>360</v>
      </c>
      <c r="D232" s="83">
        <v>22900</v>
      </c>
      <c r="E232" s="102">
        <v>1.32</v>
      </c>
      <c r="F232" s="102"/>
      <c r="G232" s="85">
        <v>1</v>
      </c>
      <c r="H232" s="86"/>
      <c r="I232" s="86"/>
      <c r="J232" s="83">
        <v>1.4</v>
      </c>
      <c r="K232" s="83">
        <v>1.68</v>
      </c>
      <c r="L232" s="83">
        <v>2.23</v>
      </c>
      <c r="M232" s="87">
        <v>2.57</v>
      </c>
      <c r="N232" s="90">
        <v>23</v>
      </c>
      <c r="O232" s="89">
        <f t="shared" si="1065"/>
        <v>1070675.76</v>
      </c>
      <c r="P232" s="90">
        <v>0</v>
      </c>
      <c r="Q232" s="90">
        <f>(P232*$D232*$E232*$G232*$J232*$Q$10)</f>
        <v>0</v>
      </c>
      <c r="R232" s="90"/>
      <c r="S232" s="89">
        <f>(R232*$D232*$E232*$G232*$J232*$S$10)</f>
        <v>0</v>
      </c>
      <c r="T232" s="90"/>
      <c r="U232" s="89">
        <f t="shared" si="1132"/>
        <v>0</v>
      </c>
      <c r="V232" s="90">
        <v>0</v>
      </c>
      <c r="W232" s="89">
        <f>(V232*$D232*$E232*$G232*$J232*$W$10)</f>
        <v>0</v>
      </c>
      <c r="X232" s="90">
        <v>0</v>
      </c>
      <c r="Y232" s="89">
        <f>(X232*$D232*$E232*$G232*$J232*$Y$10)</f>
        <v>0</v>
      </c>
      <c r="Z232" s="90"/>
      <c r="AA232" s="89">
        <f>(Z232*$D232*$E232*$G232*$J232*$AA$10)</f>
        <v>0</v>
      </c>
      <c r="AB232" s="90">
        <v>0</v>
      </c>
      <c r="AC232" s="89">
        <f>(AB232*$D232*$E232*$G232*$J232*$AC$10)</f>
        <v>0</v>
      </c>
      <c r="AD232" s="90"/>
      <c r="AE232" s="89">
        <f>(AD232*$D232*$E232*$G232*$J232*$AE$10)</f>
        <v>0</v>
      </c>
      <c r="AF232" s="90"/>
      <c r="AG232" s="89">
        <f>(AF232*$D232*$E232*$G232*$J232*$AG$10)</f>
        <v>0</v>
      </c>
      <c r="AH232" s="92"/>
      <c r="AI232" s="89">
        <f>(AH232*$D232*$E232*$G232*$J232*$AI$10)</f>
        <v>0</v>
      </c>
      <c r="AJ232" s="90"/>
      <c r="AK232" s="89">
        <f>(AJ232*$D232*$E232*$G232*$J232*$AK$10)</f>
        <v>0</v>
      </c>
      <c r="AL232" s="104">
        <v>0</v>
      </c>
      <c r="AM232" s="89">
        <f>(AL232*$D232*$E232*$G232*$K232*$AM$10)</f>
        <v>0</v>
      </c>
      <c r="AN232" s="90"/>
      <c r="AO232" s="95">
        <f>(AN232*$D232*$E232*$G232*$K232*$AO$10)</f>
        <v>0</v>
      </c>
      <c r="AP232" s="90"/>
      <c r="AQ232" s="89">
        <f>(AP232*$D232*$E232*$G232*$J232*$AQ$10)</f>
        <v>0</v>
      </c>
      <c r="AR232" s="90">
        <v>0</v>
      </c>
      <c r="AS232" s="90">
        <f>(AR232*$D232*$E232*$G232*$J232*$AS$10)</f>
        <v>0</v>
      </c>
      <c r="AT232" s="90">
        <v>2</v>
      </c>
      <c r="AU232" s="90">
        <f>(AT232*$D232*$E232*$G232*$J232*$AU$10)</f>
        <v>97334.159999999989</v>
      </c>
      <c r="AV232" s="90">
        <v>0</v>
      </c>
      <c r="AW232" s="89">
        <f>(AV232*$D232*$E232*$G232*$J232*$AW$10)</f>
        <v>0</v>
      </c>
      <c r="AX232" s="90">
        <v>0</v>
      </c>
      <c r="AY232" s="89">
        <f>(AX232*$D232*$E232*$G232*$J232*$AY$10)</f>
        <v>0</v>
      </c>
      <c r="AZ232" s="90">
        <v>0</v>
      </c>
      <c r="BA232" s="89">
        <f>(AZ232*$D232*$E232*$G232*$J232*$BA$10)</f>
        <v>0</v>
      </c>
      <c r="BB232" s="90"/>
      <c r="BC232" s="89">
        <f>(BB232*$D232*$E232*$G232*$J232*$BC$10)</f>
        <v>0</v>
      </c>
      <c r="BD232" s="90"/>
      <c r="BE232" s="89">
        <f>(BD232*$D232*$E232*$G232*$J232*$BE$10)</f>
        <v>0</v>
      </c>
      <c r="BF232" s="90"/>
      <c r="BG232" s="89">
        <f>(BF232*$D232*$E232*$G232*$K232*$BG$10)</f>
        <v>0</v>
      </c>
      <c r="BH232" s="90">
        <v>1</v>
      </c>
      <c r="BI232" s="89">
        <f>(BH232*$D232*$E232*$G232*$K232*$BI$10)</f>
        <v>50783.040000000001</v>
      </c>
      <c r="BJ232" s="90">
        <v>0</v>
      </c>
      <c r="BK232" s="89">
        <f>(BJ232*$D232*$E232*$G232*$K232*$BK$10)</f>
        <v>0</v>
      </c>
      <c r="BL232" s="90">
        <v>0</v>
      </c>
      <c r="BM232" s="89">
        <f>(BL232*$D232*$E232*$G232*$K232*$BM$10)</f>
        <v>0</v>
      </c>
      <c r="BN232" s="90"/>
      <c r="BO232" s="89">
        <f>(BN232*$D232*$E232*$G232*$K232*$BO$10)</f>
        <v>0</v>
      </c>
      <c r="BP232" s="90"/>
      <c r="BQ232" s="89">
        <f>(BP232*$D232*$E232*$G232*$K232*$BQ$10)</f>
        <v>0</v>
      </c>
      <c r="BR232" s="90"/>
      <c r="BS232" s="89">
        <f>(BR232*$D232*$E232*$G232*$K232*$BS$10)</f>
        <v>0</v>
      </c>
      <c r="BT232" s="90"/>
      <c r="BU232" s="89">
        <f>(BT232*$D232*$E232*$G232*$K232*$BU$10)</f>
        <v>0</v>
      </c>
      <c r="BV232" s="90"/>
      <c r="BW232" s="89">
        <f>(BV232*$D232*$E232*$G232*$K232*$BW$10)</f>
        <v>0</v>
      </c>
      <c r="BX232" s="90"/>
      <c r="BY232" s="89">
        <f>(BX232*$D232*$E232*$G232*$K232*$BY$10)</f>
        <v>0</v>
      </c>
      <c r="BZ232" s="90"/>
      <c r="CA232" s="97">
        <f>(BZ232*$D232*$E232*$G232*$K232*$CA$10)</f>
        <v>0</v>
      </c>
      <c r="CB232" s="90">
        <v>0</v>
      </c>
      <c r="CC232" s="89">
        <f>(CB232*$D232*$E232*$G232*$J232*$CC$10)</f>
        <v>0</v>
      </c>
      <c r="CD232" s="90">
        <v>0</v>
      </c>
      <c r="CE232" s="89">
        <f>(CD232*$D232*$E232*$G232*$J232*$CE$10)</f>
        <v>0</v>
      </c>
      <c r="CF232" s="90">
        <v>0</v>
      </c>
      <c r="CG232" s="89">
        <f>(CF232*$D232*$E232*$G232*$J232*$CG$10)</f>
        <v>0</v>
      </c>
      <c r="CH232" s="90"/>
      <c r="CI232" s="90">
        <f>(CH232*$D232*$E232*$G232*$J232*$CI$10)</f>
        <v>0</v>
      </c>
      <c r="CJ232" s="90"/>
      <c r="CK232" s="89">
        <f>(CJ232*$D232*$E232*$G232*$K232*$CK$10)</f>
        <v>0</v>
      </c>
      <c r="CL232" s="90"/>
      <c r="CM232" s="89">
        <f>(CL232*$D232*$E232*$G232*$J232*$CM$10)</f>
        <v>0</v>
      </c>
      <c r="CN232" s="90"/>
      <c r="CO232" s="89">
        <f>(CN232*$D232*$E232*$G232*$J232*$CO$10)</f>
        <v>0</v>
      </c>
      <c r="CP232" s="90">
        <v>6</v>
      </c>
      <c r="CQ232" s="89">
        <f>(CP232*$D232*$E232*$G232*$J232*$CQ$10)</f>
        <v>177740.63999999998</v>
      </c>
      <c r="CR232" s="90"/>
      <c r="CS232" s="89">
        <f>(CR232*$D232*$E232*$G232*$J232*$CS$10)</f>
        <v>0</v>
      </c>
      <c r="CT232" s="90"/>
      <c r="CU232" s="89">
        <f>(CT232*$D232*$E232*$G232*$J232*$CU$10)</f>
        <v>0</v>
      </c>
      <c r="CV232" s="90"/>
      <c r="CW232" s="89">
        <f>(CV232*$D232*$E232*$G232*$K232*$CW$10)</f>
        <v>0</v>
      </c>
      <c r="CX232" s="104">
        <v>0</v>
      </c>
      <c r="CY232" s="89">
        <f>(CX232*$D232*$E232*$G232*$K232*$CY$10)</f>
        <v>0</v>
      </c>
      <c r="CZ232" s="90"/>
      <c r="DA232" s="89">
        <f>(CZ232*$D232*$E232*$G232*$J232*$DA$10)</f>
        <v>0</v>
      </c>
      <c r="DB232" s="90">
        <v>0</v>
      </c>
      <c r="DC232" s="95">
        <f>(DB232*$D232*$E232*$G232*$K232*$DC$10)</f>
        <v>0</v>
      </c>
      <c r="DD232" s="90">
        <v>0</v>
      </c>
      <c r="DE232" s="89">
        <f>(DD232*$D232*$E232*$G232*$K232*$DE$10)</f>
        <v>0</v>
      </c>
      <c r="DF232" s="105"/>
      <c r="DG232" s="89">
        <f>(DF232*$D232*$E232*$G232*$K232*$DG$10)</f>
        <v>0</v>
      </c>
      <c r="DH232" s="90"/>
      <c r="DI232" s="89">
        <f>(DH232*$D232*$E232*$G232*$K232*$DI$10)</f>
        <v>0</v>
      </c>
      <c r="DJ232" s="90"/>
      <c r="DK232" s="89">
        <f>(DJ232*$D232*$E232*$G232*$L232*$DK$10)</f>
        <v>0</v>
      </c>
      <c r="DL232" s="90"/>
      <c r="DM232" s="97">
        <f>(DL232*$D232*$E232*$G232*$M232*$DM$10)</f>
        <v>0</v>
      </c>
      <c r="DN232" s="99">
        <f t="shared" si="1133"/>
        <v>32</v>
      </c>
      <c r="DO232" s="97">
        <f t="shared" si="1133"/>
        <v>1396533.5999999999</v>
      </c>
    </row>
    <row r="233" spans="1:119" ht="35.25" customHeight="1" x14ac:dyDescent="0.25">
      <c r="A233" s="100"/>
      <c r="B233" s="101">
        <v>197</v>
      </c>
      <c r="C233" s="82" t="s">
        <v>361</v>
      </c>
      <c r="D233" s="83">
        <v>22900</v>
      </c>
      <c r="E233" s="102">
        <v>1.05</v>
      </c>
      <c r="F233" s="102"/>
      <c r="G233" s="85">
        <v>1</v>
      </c>
      <c r="H233" s="86"/>
      <c r="I233" s="86"/>
      <c r="J233" s="83">
        <v>1.4</v>
      </c>
      <c r="K233" s="83">
        <v>1.68</v>
      </c>
      <c r="L233" s="83">
        <v>2.23</v>
      </c>
      <c r="M233" s="87">
        <v>2.57</v>
      </c>
      <c r="N233" s="90">
        <v>224</v>
      </c>
      <c r="O233" s="89">
        <f t="shared" si="1065"/>
        <v>8294563.1999999993</v>
      </c>
      <c r="P233" s="90">
        <v>40</v>
      </c>
      <c r="Q233" s="90">
        <f>(P233*$D233*$E233*$G233*$J233*$Q$10)</f>
        <v>1481172.0000000002</v>
      </c>
      <c r="R233" s="90"/>
      <c r="S233" s="89">
        <f>(R233*$D233*$E233*$G233*$J233*$S$10)</f>
        <v>0</v>
      </c>
      <c r="T233" s="90"/>
      <c r="U233" s="89">
        <f t="shared" si="1132"/>
        <v>0</v>
      </c>
      <c r="V233" s="90">
        <v>0</v>
      </c>
      <c r="W233" s="89">
        <f>(V233*$D233*$E233*$G233*$J233*$W$10)</f>
        <v>0</v>
      </c>
      <c r="X233" s="90">
        <v>0</v>
      </c>
      <c r="Y233" s="89">
        <f>(X233*$D233*$E233*$G233*$J233*$Y$10)</f>
        <v>0</v>
      </c>
      <c r="Z233" s="90"/>
      <c r="AA233" s="89">
        <f>(Z233*$D233*$E233*$G233*$J233*$AA$10)</f>
        <v>0</v>
      </c>
      <c r="AB233" s="90">
        <v>0</v>
      </c>
      <c r="AC233" s="89">
        <f>(AB233*$D233*$E233*$G233*$J233*$AC$10)</f>
        <v>0</v>
      </c>
      <c r="AD233" s="90">
        <v>10</v>
      </c>
      <c r="AE233" s="89">
        <f>(AD233*$D233*$E233*$G233*$J233*$AE$10)</f>
        <v>370293.00000000006</v>
      </c>
      <c r="AF233" s="90"/>
      <c r="AG233" s="89">
        <f>(AF233*$D233*$E233*$G233*$J233*$AG$10)</f>
        <v>0</v>
      </c>
      <c r="AH233" s="92"/>
      <c r="AI233" s="89">
        <f>(AH233*$D233*$E233*$G233*$J233*$AI$10)</f>
        <v>0</v>
      </c>
      <c r="AJ233" s="90">
        <v>50</v>
      </c>
      <c r="AK233" s="89">
        <f>(AJ233*$D233*$E233*$G233*$J233*$AK$10)</f>
        <v>1851465.0000000002</v>
      </c>
      <c r="AL233" s="104"/>
      <c r="AM233" s="89">
        <f>(AL233*$D233*$E233*$G233*$K233*$AM$10)</f>
        <v>0</v>
      </c>
      <c r="AN233" s="90">
        <v>10</v>
      </c>
      <c r="AO233" s="95">
        <f>(AN233*$D233*$E233*$G233*$K233*$AO$10)</f>
        <v>444351.60000000003</v>
      </c>
      <c r="AP233" s="90"/>
      <c r="AQ233" s="89">
        <f>(AP233*$D233*$E233*$G233*$J233*$AQ$10)</f>
        <v>0</v>
      </c>
      <c r="AR233" s="90">
        <v>15</v>
      </c>
      <c r="AS233" s="90">
        <f>(AR233*$D233*$E233*$G233*$J233*$AS$10)</f>
        <v>454450.49999999994</v>
      </c>
      <c r="AT233" s="90">
        <v>330</v>
      </c>
      <c r="AU233" s="90">
        <f>(AT233*$D233*$E233*$G233*$J233*$AU$10)</f>
        <v>12775108.499999998</v>
      </c>
      <c r="AV233" s="90">
        <v>0</v>
      </c>
      <c r="AW233" s="89">
        <f>(AV233*$D233*$E233*$G233*$J233*$AW$10)</f>
        <v>0</v>
      </c>
      <c r="AX233" s="90">
        <v>0</v>
      </c>
      <c r="AY233" s="89">
        <f>(AX233*$D233*$E233*$G233*$J233*$AY$10)</f>
        <v>0</v>
      </c>
      <c r="AZ233" s="90">
        <v>0</v>
      </c>
      <c r="BA233" s="89">
        <f>(AZ233*$D233*$E233*$G233*$J233*$BA$10)</f>
        <v>0</v>
      </c>
      <c r="BB233" s="90">
        <v>25</v>
      </c>
      <c r="BC233" s="89">
        <f>(BB233*$D233*$E233*$G233*$J233*$BC$10)</f>
        <v>925732.50000000012</v>
      </c>
      <c r="BD233" s="90">
        <v>27</v>
      </c>
      <c r="BE233" s="89">
        <f>(BD233*$D233*$E233*$G233*$J233*$BE$10)</f>
        <v>999791.10000000009</v>
      </c>
      <c r="BF233" s="90">
        <v>55</v>
      </c>
      <c r="BG233" s="89">
        <f>(BF233*$D233*$E233*$G233*$K233*$BG$10)</f>
        <v>2221758</v>
      </c>
      <c r="BH233" s="90">
        <v>151</v>
      </c>
      <c r="BI233" s="89">
        <f>(BH233*$D233*$E233*$G233*$K233*$BI$10)</f>
        <v>6099735.5999999996</v>
      </c>
      <c r="BJ233" s="90"/>
      <c r="BK233" s="89">
        <f>(BJ233*$D233*$E233*$G233*$K233*$BK$10)</f>
        <v>0</v>
      </c>
      <c r="BL233" s="90">
        <v>0</v>
      </c>
      <c r="BM233" s="89">
        <f>(BL233*$D233*$E233*$G233*$K233*$BM$10)</f>
        <v>0</v>
      </c>
      <c r="BN233" s="90">
        <f>76+10</f>
        <v>86</v>
      </c>
      <c r="BO233" s="89">
        <f>(BN233*$D233*$E233*$G233*$K233*$BO$10)</f>
        <v>3821423.7600000002</v>
      </c>
      <c r="BP233" s="90">
        <v>33</v>
      </c>
      <c r="BQ233" s="89">
        <f>(BP233*$D233*$E233*$G233*$K233*$BQ$10)</f>
        <v>1333054.8</v>
      </c>
      <c r="BR233" s="90">
        <v>30</v>
      </c>
      <c r="BS233" s="89">
        <f>(BR233*$D233*$E233*$G233*$K233*$BS$10)</f>
        <v>1514835</v>
      </c>
      <c r="BT233" s="90">
        <v>48</v>
      </c>
      <c r="BU233" s="89">
        <f>(BT233*$D233*$E233*$G233*$K233*$BU$10)</f>
        <v>1745089.92</v>
      </c>
      <c r="BV233" s="90">
        <v>61</v>
      </c>
      <c r="BW233" s="89">
        <f>(BV233*$D233*$E233*$G233*$K233*$BW$10)</f>
        <v>3080164.5</v>
      </c>
      <c r="BX233" s="90">
        <v>100</v>
      </c>
      <c r="BY233" s="89">
        <f>(BX233*$D233*$E233*$G233*$K233*$BY$10)</f>
        <v>4039560</v>
      </c>
      <c r="BZ233" s="90">
        <v>55</v>
      </c>
      <c r="CA233" s="97">
        <f>(BZ233*$D233*$E233*$G233*$K233*$CA$10)</f>
        <v>2221758</v>
      </c>
      <c r="CB233" s="90">
        <v>0</v>
      </c>
      <c r="CC233" s="89">
        <f>(CB233*$D233*$E233*$G233*$J233*$CC$10)</f>
        <v>0</v>
      </c>
      <c r="CD233" s="90">
        <v>0</v>
      </c>
      <c r="CE233" s="89">
        <f>(CD233*$D233*$E233*$G233*$J233*$CE$10)</f>
        <v>0</v>
      </c>
      <c r="CF233" s="90">
        <v>0</v>
      </c>
      <c r="CG233" s="89">
        <f>(CF233*$D233*$E233*$G233*$J233*$CG$10)</f>
        <v>0</v>
      </c>
      <c r="CH233" s="90"/>
      <c r="CI233" s="90">
        <f>(CH233*$D233*$E233*$G233*$J233*$CI$10)</f>
        <v>0</v>
      </c>
      <c r="CJ233" s="90"/>
      <c r="CK233" s="89">
        <f>(CJ233*$D233*$E233*$G233*$K233*$CK$10)</f>
        <v>0</v>
      </c>
      <c r="CL233" s="90">
        <v>3</v>
      </c>
      <c r="CM233" s="89">
        <f>(CL233*$D233*$E233*$G233*$J233*$CM$10)</f>
        <v>70692.299999999988</v>
      </c>
      <c r="CN233" s="90">
        <v>5</v>
      </c>
      <c r="CO233" s="89">
        <f>(CN233*$D233*$E233*$G233*$J233*$CO$10)</f>
        <v>117820.49999999999</v>
      </c>
      <c r="CP233" s="90">
        <v>23</v>
      </c>
      <c r="CQ233" s="89">
        <f>(CP233*$D233*$E233*$G233*$J233*$CQ$10)</f>
        <v>541974.29999999993</v>
      </c>
      <c r="CR233" s="90">
        <v>20</v>
      </c>
      <c r="CS233" s="89">
        <f>(CR233*$D233*$E233*$G233*$J233*$CS$10)</f>
        <v>760783.79999999993</v>
      </c>
      <c r="CT233" s="90">
        <v>28</v>
      </c>
      <c r="CU233" s="89">
        <f>(CT233*$D233*$E233*$G233*$J233*$CU$10)</f>
        <v>1065097.3199999998</v>
      </c>
      <c r="CV233" s="90">
        <v>0</v>
      </c>
      <c r="CW233" s="89">
        <f>(CV233*$D233*$E233*$G233*$K233*$CW$10)</f>
        <v>0</v>
      </c>
      <c r="CX233" s="104"/>
      <c r="CY233" s="89">
        <f>(CX233*$D233*$E233*$G233*$K233*$CY$10)</f>
        <v>0</v>
      </c>
      <c r="CZ233" s="90"/>
      <c r="DA233" s="89">
        <f>(CZ233*$D233*$E233*$G233*$J233*$DA$10)</f>
        <v>0</v>
      </c>
      <c r="DB233" s="90">
        <v>0</v>
      </c>
      <c r="DC233" s="95">
        <f>(DB233*$D233*$E233*$G233*$K233*$DC$10)</f>
        <v>0</v>
      </c>
      <c r="DD233" s="90">
        <v>1</v>
      </c>
      <c r="DE233" s="89">
        <f>(DD233*$D233*$E233*$G233*$K233*$DE$10)</f>
        <v>40395.599999999999</v>
      </c>
      <c r="DF233" s="105"/>
      <c r="DG233" s="89">
        <f>(DF233*$D233*$E233*$G233*$K233*$DG$10)</f>
        <v>0</v>
      </c>
      <c r="DH233" s="90">
        <v>60</v>
      </c>
      <c r="DI233" s="89">
        <f>(DH233*$D233*$E233*$G233*$K233*$DI$10)</f>
        <v>2738821.6799999997</v>
      </c>
      <c r="DJ233" s="90">
        <v>3</v>
      </c>
      <c r="DK233" s="89">
        <f>(DJ233*$D233*$E233*$G233*$L233*$DK$10)</f>
        <v>193033.25999999998</v>
      </c>
      <c r="DL233" s="90">
        <v>45</v>
      </c>
      <c r="DM233" s="97">
        <f>(DL233*$D233*$E233*$G233*$M233*$DM$10)</f>
        <v>3336965.1</v>
      </c>
      <c r="DN233" s="99">
        <f t="shared" si="1133"/>
        <v>1538</v>
      </c>
      <c r="DO233" s="97">
        <f t="shared" si="1133"/>
        <v>62539890.839999989</v>
      </c>
    </row>
    <row r="234" spans="1:119" ht="36" customHeight="1" x14ac:dyDescent="0.25">
      <c r="A234" s="100"/>
      <c r="B234" s="101">
        <v>198</v>
      </c>
      <c r="C234" s="82" t="s">
        <v>362</v>
      </c>
      <c r="D234" s="83">
        <v>22900</v>
      </c>
      <c r="E234" s="102">
        <v>1.01</v>
      </c>
      <c r="F234" s="102"/>
      <c r="G234" s="147">
        <v>0.94</v>
      </c>
      <c r="H234" s="148"/>
      <c r="I234" s="148"/>
      <c r="J234" s="83">
        <v>1.4</v>
      </c>
      <c r="K234" s="83">
        <v>1.68</v>
      </c>
      <c r="L234" s="83">
        <v>2.23</v>
      </c>
      <c r="M234" s="87">
        <v>2.57</v>
      </c>
      <c r="N234" s="90">
        <v>1</v>
      </c>
      <c r="O234" s="89">
        <f t="shared" ref="O234" si="1134">(N234*$D234*$E234*$G234*$J234)</f>
        <v>30437.763999999996</v>
      </c>
      <c r="P234" s="90">
        <v>10</v>
      </c>
      <c r="Q234" s="90">
        <f t="shared" ref="Q234" si="1135">(P234*$D234*$E234*$G234*$J234)</f>
        <v>304377.63999999996</v>
      </c>
      <c r="R234" s="90"/>
      <c r="S234" s="89">
        <f t="shared" ref="S234" si="1136">(R234*$D234*$E234*$G234*$J234)</f>
        <v>0</v>
      </c>
      <c r="T234" s="90"/>
      <c r="U234" s="89">
        <f t="shared" ref="U234" si="1137">(T234*$D234*$E234*$G234*$J234)</f>
        <v>0</v>
      </c>
      <c r="V234" s="90">
        <v>0</v>
      </c>
      <c r="W234" s="89">
        <f t="shared" ref="W234" si="1138">(V234*$D234*$E234*$G234*$J234)</f>
        <v>0</v>
      </c>
      <c r="X234" s="90">
        <v>0</v>
      </c>
      <c r="Y234" s="89">
        <f t="shared" ref="Y234" si="1139">(X234*$D234*$E234*$G234*$J234)</f>
        <v>0</v>
      </c>
      <c r="Z234" s="90"/>
      <c r="AA234" s="89">
        <f t="shared" ref="AA234" si="1140">(Z234*$D234*$E234*$G234*$J234)</f>
        <v>0</v>
      </c>
      <c r="AB234" s="90">
        <v>0</v>
      </c>
      <c r="AC234" s="89">
        <f t="shared" ref="AC234" si="1141">(AB234*$D234*$E234*$G234*$J234)</f>
        <v>0</v>
      </c>
      <c r="AD234" s="90">
        <v>8</v>
      </c>
      <c r="AE234" s="89">
        <f t="shared" ref="AE234" si="1142">(AD234*$D234*$E234*$G234*$J234)</f>
        <v>243502.11199999996</v>
      </c>
      <c r="AF234" s="90">
        <v>1591</v>
      </c>
      <c r="AG234" s="89">
        <f t="shared" ref="AG234" si="1143">(AF234*$D234*$E234*$G234*$J234)</f>
        <v>48426482.523999989</v>
      </c>
      <c r="AH234" s="92"/>
      <c r="AI234" s="89">
        <f t="shared" ref="AI234" si="1144">(AH234*$D234*$E234*$G234*$J234)</f>
        <v>0</v>
      </c>
      <c r="AJ234" s="90"/>
      <c r="AK234" s="89">
        <f t="shared" ref="AK234" si="1145">(AJ234*$D234*$E234*$G234*$J234)</f>
        <v>0</v>
      </c>
      <c r="AL234" s="104"/>
      <c r="AM234" s="89">
        <f t="shared" ref="AM234" si="1146">(AL234*$D234*$E234*$G234*$K234)</f>
        <v>0</v>
      </c>
      <c r="AN234" s="90"/>
      <c r="AO234" s="95">
        <f t="shared" ref="AO234" si="1147">(AN234*$D234*$E234*$G234*$K234)</f>
        <v>0</v>
      </c>
      <c r="AP234" s="90"/>
      <c r="AQ234" s="89">
        <f t="shared" ref="AQ234" si="1148">(AP234*$D234*$E234*$G234*$J234)</f>
        <v>0</v>
      </c>
      <c r="AR234" s="90">
        <v>0</v>
      </c>
      <c r="AS234" s="90">
        <f t="shared" ref="AS234" si="1149">(AR234*$D234*$E234*$G234*$J234)</f>
        <v>0</v>
      </c>
      <c r="AT234" s="90"/>
      <c r="AU234" s="90">
        <f t="shared" ref="AU234" si="1150">(AT234*$D234*$E234*$G234*$J234)</f>
        <v>0</v>
      </c>
      <c r="AV234" s="90">
        <v>0</v>
      </c>
      <c r="AW234" s="89">
        <f t="shared" ref="AW234" si="1151">(AV234*$D234*$E234*$G234*$J234)</f>
        <v>0</v>
      </c>
      <c r="AX234" s="90">
        <v>0</v>
      </c>
      <c r="AY234" s="89">
        <f t="shared" ref="AY234" si="1152">(AX234*$D234*$E234*$G234*$J234)</f>
        <v>0</v>
      </c>
      <c r="AZ234" s="90">
        <v>0</v>
      </c>
      <c r="BA234" s="89">
        <f t="shared" ref="BA234" si="1153">(AZ234*$D234*$E234*$G234*$J234)</f>
        <v>0</v>
      </c>
      <c r="BB234" s="90"/>
      <c r="BC234" s="89">
        <f t="shared" ref="BC234" si="1154">(BB234*$D234*$E234*$G234*$J234)</f>
        <v>0</v>
      </c>
      <c r="BD234" s="90"/>
      <c r="BE234" s="89">
        <f t="shared" ref="BE234" si="1155">(BD234*$D234*$E234*$G234*$J234)</f>
        <v>0</v>
      </c>
      <c r="BF234" s="90"/>
      <c r="BG234" s="89">
        <f t="shared" ref="BG234" si="1156">(BF234*$D234*$E234*$G234*$K234)</f>
        <v>0</v>
      </c>
      <c r="BH234" s="90">
        <v>4</v>
      </c>
      <c r="BI234" s="89">
        <f t="shared" ref="BI234" si="1157">(BH234*$D234*$E234*$G234*$K234)</f>
        <v>146101.26719999997</v>
      </c>
      <c r="BJ234" s="90">
        <v>0</v>
      </c>
      <c r="BK234" s="89">
        <f t="shared" ref="BK234" si="1158">(BJ234*$D234*$E234*$G234*$K234)</f>
        <v>0</v>
      </c>
      <c r="BL234" s="90">
        <v>0</v>
      </c>
      <c r="BM234" s="89">
        <f t="shared" ref="BM234" si="1159">(BL234*$D234*$E234*$G234*$K234)</f>
        <v>0</v>
      </c>
      <c r="BN234" s="90"/>
      <c r="BO234" s="89">
        <f t="shared" ref="BO234" si="1160">(BN234*$D234*$E234*$G234*$K234)</f>
        <v>0</v>
      </c>
      <c r="BP234" s="90"/>
      <c r="BQ234" s="89">
        <f t="shared" ref="BQ234" si="1161">(BP234*$D234*$E234*$G234*$K234)</f>
        <v>0</v>
      </c>
      <c r="BR234" s="90"/>
      <c r="BS234" s="89">
        <f t="shared" ref="BS234" si="1162">(BR234*$D234*$E234*$G234*$K234)</f>
        <v>0</v>
      </c>
      <c r="BT234" s="90"/>
      <c r="BU234" s="89">
        <f t="shared" ref="BU234" si="1163">(BT234*$D234*$E234*$G234*$K234)</f>
        <v>0</v>
      </c>
      <c r="BV234" s="90"/>
      <c r="BW234" s="89">
        <f t="shared" ref="BW234" si="1164">(BV234*$D234*$E234*$G234*$K234)</f>
        <v>0</v>
      </c>
      <c r="BX234" s="90"/>
      <c r="BY234" s="89">
        <f t="shared" ref="BY234" si="1165">(BX234*$D234*$E234*$G234*$K234)</f>
        <v>0</v>
      </c>
      <c r="BZ234" s="90"/>
      <c r="CA234" s="97">
        <f t="shared" ref="CA234" si="1166">(BZ234*$D234*$E234*$G234*$K234)</f>
        <v>0</v>
      </c>
      <c r="CB234" s="90">
        <v>0</v>
      </c>
      <c r="CC234" s="89">
        <f t="shared" ref="CC234" si="1167">(CB234*$D234*$E234*$G234*$J234)</f>
        <v>0</v>
      </c>
      <c r="CD234" s="90">
        <v>0</v>
      </c>
      <c r="CE234" s="89">
        <f t="shared" ref="CE234" si="1168">(CD234*$D234*$E234*$G234*$J234)</f>
        <v>0</v>
      </c>
      <c r="CF234" s="90">
        <v>0</v>
      </c>
      <c r="CG234" s="89">
        <f t="shared" ref="CG234" si="1169">(CF234*$D234*$E234*$G234*$J234)</f>
        <v>0</v>
      </c>
      <c r="CH234" s="90"/>
      <c r="CI234" s="90">
        <f t="shared" ref="CI234" si="1170">(CH234*$D234*$E234*$G234*$J234)</f>
        <v>0</v>
      </c>
      <c r="CJ234" s="90"/>
      <c r="CK234" s="89">
        <f t="shared" ref="CK234" si="1171">(CJ234*$D234*$E234*$G234*$K234)</f>
        <v>0</v>
      </c>
      <c r="CL234" s="90">
        <v>0</v>
      </c>
      <c r="CM234" s="89">
        <f t="shared" ref="CM234" si="1172">(CL234*$D234*$E234*$G234*$J234)</f>
        <v>0</v>
      </c>
      <c r="CN234" s="90"/>
      <c r="CO234" s="89">
        <f t="shared" ref="CO234" si="1173">(CN234*$D234*$E234*$G234*$J234)</f>
        <v>0</v>
      </c>
      <c r="CP234" s="90"/>
      <c r="CQ234" s="89">
        <f t="shared" ref="CQ234" si="1174">(CP234*$D234*$E234*$G234*$J234)</f>
        <v>0</v>
      </c>
      <c r="CR234" s="90"/>
      <c r="CS234" s="89">
        <f t="shared" ref="CS234" si="1175">(CR234*$D234*$E234*$G234*$J234)</f>
        <v>0</v>
      </c>
      <c r="CT234" s="90"/>
      <c r="CU234" s="89">
        <f t="shared" ref="CU234" si="1176">(CT234*$D234*$E234*$G234*$J234)</f>
        <v>0</v>
      </c>
      <c r="CV234" s="90">
        <v>0</v>
      </c>
      <c r="CW234" s="89">
        <f t="shared" ref="CW234" si="1177">(CV234*$D234*$E234*$G234*$K234)</f>
        <v>0</v>
      </c>
      <c r="CX234" s="104"/>
      <c r="CY234" s="89">
        <f t="shared" ref="CY234" si="1178">(CX234*$D234*$E234*$G234*$K234)</f>
        <v>0</v>
      </c>
      <c r="CZ234" s="90"/>
      <c r="DA234" s="89">
        <f t="shared" ref="DA234" si="1179">(CZ234*$D234*$E234*$G234*$J234)</f>
        <v>0</v>
      </c>
      <c r="DB234" s="90">
        <v>0</v>
      </c>
      <c r="DC234" s="95">
        <f t="shared" ref="DC234" si="1180">(DB234*$D234*$E234*$G234*$K234)</f>
        <v>0</v>
      </c>
      <c r="DD234" s="90">
        <v>0</v>
      </c>
      <c r="DE234" s="89">
        <f t="shared" ref="DE234" si="1181">(DD234*$D234*$E234*$G234*$K234)</f>
        <v>0</v>
      </c>
      <c r="DF234" s="105"/>
      <c r="DG234" s="89">
        <f t="shared" ref="DG234" si="1182">(DF234*$D234*$E234*$G234*$K234)</f>
        <v>0</v>
      </c>
      <c r="DH234" s="90"/>
      <c r="DI234" s="89">
        <f t="shared" ref="DI234" si="1183">(DH234*$D234*$E234*$G234*$K234)</f>
        <v>0</v>
      </c>
      <c r="DJ234" s="90"/>
      <c r="DK234" s="89">
        <f t="shared" ref="DK234" si="1184">(DJ234*$D234*$E234*$G234*$L234)</f>
        <v>0</v>
      </c>
      <c r="DL234" s="90"/>
      <c r="DM234" s="97">
        <f t="shared" ref="DM234" si="1185">(DL234*$D234*$E234*$G234*$M234)</f>
        <v>0</v>
      </c>
      <c r="DN234" s="99">
        <f t="shared" si="1133"/>
        <v>1614</v>
      </c>
      <c r="DO234" s="97">
        <f t="shared" si="1133"/>
        <v>49150901.307199992</v>
      </c>
    </row>
    <row r="235" spans="1:119" ht="30" customHeight="1" x14ac:dyDescent="0.25">
      <c r="A235" s="100"/>
      <c r="B235" s="101">
        <v>199</v>
      </c>
      <c r="C235" s="82" t="s">
        <v>363</v>
      </c>
      <c r="D235" s="83">
        <v>22900</v>
      </c>
      <c r="E235" s="102">
        <v>2.11</v>
      </c>
      <c r="F235" s="102"/>
      <c r="G235" s="85">
        <v>1</v>
      </c>
      <c r="H235" s="86"/>
      <c r="I235" s="86"/>
      <c r="J235" s="83">
        <v>1.4</v>
      </c>
      <c r="K235" s="83">
        <v>1.68</v>
      </c>
      <c r="L235" s="83">
        <v>2.23</v>
      </c>
      <c r="M235" s="87">
        <v>2.57</v>
      </c>
      <c r="N235" s="90">
        <v>26</v>
      </c>
      <c r="O235" s="89">
        <f t="shared" si="1065"/>
        <v>1934692.76</v>
      </c>
      <c r="P235" s="90">
        <v>0</v>
      </c>
      <c r="Q235" s="90">
        <f>(P235*$D235*$E235*$G235*$J235*$Q$10)</f>
        <v>0</v>
      </c>
      <c r="R235" s="90"/>
      <c r="S235" s="89">
        <f>(R235*$D235*$E235*$G235*$J235*$S$10)</f>
        <v>0</v>
      </c>
      <c r="T235" s="90"/>
      <c r="U235" s="89">
        <f t="shared" ref="U235:U239" si="1186">(T235/12*7*$D235*$E235*$G235*$J235*$U$10)+(T235/12*5*$D235*$E235*$G235*$J235*$U$11)</f>
        <v>0</v>
      </c>
      <c r="V235" s="90">
        <v>0</v>
      </c>
      <c r="W235" s="89">
        <f>(V235*$D235*$E235*$G235*$J235*$W$10)</f>
        <v>0</v>
      </c>
      <c r="X235" s="90">
        <v>0</v>
      </c>
      <c r="Y235" s="89">
        <f>(X235*$D235*$E235*$G235*$J235*$Y$10)</f>
        <v>0</v>
      </c>
      <c r="Z235" s="90"/>
      <c r="AA235" s="89">
        <f>(Z235*$D235*$E235*$G235*$J235*$AA$10)</f>
        <v>0</v>
      </c>
      <c r="AB235" s="90">
        <v>0</v>
      </c>
      <c r="AC235" s="89">
        <f>(AB235*$D235*$E235*$G235*$J235*$AC$10)</f>
        <v>0</v>
      </c>
      <c r="AD235" s="90"/>
      <c r="AE235" s="89">
        <f>(AD235*$D235*$E235*$G235*$J235*$AE$10)</f>
        <v>0</v>
      </c>
      <c r="AF235" s="90"/>
      <c r="AG235" s="89">
        <f>(AF235*$D235*$E235*$G235*$J235*$AG$10)</f>
        <v>0</v>
      </c>
      <c r="AH235" s="92"/>
      <c r="AI235" s="89">
        <f>(AH235*$D235*$E235*$G235*$J235*$AI$10)</f>
        <v>0</v>
      </c>
      <c r="AJ235" s="90"/>
      <c r="AK235" s="89">
        <f>(AJ235*$D235*$E235*$G235*$J235*$AK$10)</f>
        <v>0</v>
      </c>
      <c r="AL235" s="104">
        <v>0</v>
      </c>
      <c r="AM235" s="89">
        <f>(AL235*$D235*$E235*$G235*$K235*$AM$10)</f>
        <v>0</v>
      </c>
      <c r="AN235" s="90"/>
      <c r="AO235" s="95">
        <f>(AN235*$D235*$E235*$G235*$K235*$AO$10)</f>
        <v>0</v>
      </c>
      <c r="AP235" s="90"/>
      <c r="AQ235" s="89">
        <f>(AP235*$D235*$E235*$G235*$J235*$AQ$10)</f>
        <v>0</v>
      </c>
      <c r="AR235" s="90">
        <v>0</v>
      </c>
      <c r="AS235" s="90">
        <f>(AR235*$D235*$E235*$G235*$J235*$AS$10)</f>
        <v>0</v>
      </c>
      <c r="AT235" s="90"/>
      <c r="AU235" s="90">
        <f>(AT235*$D235*$E235*$G235*$J235*$AU$10)</f>
        <v>0</v>
      </c>
      <c r="AV235" s="90">
        <v>0</v>
      </c>
      <c r="AW235" s="89">
        <f>(AV235*$D235*$E235*$G235*$J235*$AW$10)</f>
        <v>0</v>
      </c>
      <c r="AX235" s="90">
        <v>0</v>
      </c>
      <c r="AY235" s="89">
        <f>(AX235*$D235*$E235*$G235*$J235*$AY$10)</f>
        <v>0</v>
      </c>
      <c r="AZ235" s="90">
        <v>0</v>
      </c>
      <c r="BA235" s="89">
        <f>(AZ235*$D235*$E235*$G235*$J235*$BA$10)</f>
        <v>0</v>
      </c>
      <c r="BB235" s="90"/>
      <c r="BC235" s="89">
        <f>(BB235*$D235*$E235*$G235*$J235*$BC$10)</f>
        <v>0</v>
      </c>
      <c r="BD235" s="90"/>
      <c r="BE235" s="89">
        <f>(BD235*$D235*$E235*$G235*$J235*$BE$10)</f>
        <v>0</v>
      </c>
      <c r="BF235" s="90">
        <v>7</v>
      </c>
      <c r="BG235" s="89">
        <f>(BF235*$D235*$E235*$G235*$K235*$BG$10)</f>
        <v>568231.43999999994</v>
      </c>
      <c r="BH235" s="90">
        <v>1</v>
      </c>
      <c r="BI235" s="89">
        <f>(BH235*$D235*$E235*$G235*$K235*$BI$10)</f>
        <v>81175.92</v>
      </c>
      <c r="BJ235" s="90">
        <v>0</v>
      </c>
      <c r="BK235" s="89">
        <f>(BJ235*$D235*$E235*$G235*$K235*$BK$10)</f>
        <v>0</v>
      </c>
      <c r="BL235" s="90">
        <v>0</v>
      </c>
      <c r="BM235" s="89">
        <f>(BL235*$D235*$E235*$G235*$K235*$BM$10)</f>
        <v>0</v>
      </c>
      <c r="BN235" s="90"/>
      <c r="BO235" s="89">
        <f>(BN235*$D235*$E235*$G235*$K235*$BO$10)</f>
        <v>0</v>
      </c>
      <c r="BP235" s="90"/>
      <c r="BQ235" s="89">
        <f>(BP235*$D235*$E235*$G235*$K235*$BQ$10)</f>
        <v>0</v>
      </c>
      <c r="BR235" s="90"/>
      <c r="BS235" s="89">
        <f>(BR235*$D235*$E235*$G235*$K235*$BS$10)</f>
        <v>0</v>
      </c>
      <c r="BT235" s="90"/>
      <c r="BU235" s="89">
        <f>(BT235*$D235*$E235*$G235*$K235*$BU$10)</f>
        <v>0</v>
      </c>
      <c r="BV235" s="90"/>
      <c r="BW235" s="89">
        <f>(BV235*$D235*$E235*$G235*$K235*$BW$10)</f>
        <v>0</v>
      </c>
      <c r="BX235" s="90"/>
      <c r="BY235" s="89">
        <f>(BX235*$D235*$E235*$G235*$K235*$BY$10)</f>
        <v>0</v>
      </c>
      <c r="BZ235" s="90"/>
      <c r="CA235" s="97">
        <f>(BZ235*$D235*$E235*$G235*$K235*$CA$10)</f>
        <v>0</v>
      </c>
      <c r="CB235" s="90">
        <v>0</v>
      </c>
      <c r="CC235" s="89">
        <f>(CB235*$D235*$E235*$G235*$J235*$CC$10)</f>
        <v>0</v>
      </c>
      <c r="CD235" s="90">
        <v>0</v>
      </c>
      <c r="CE235" s="89">
        <f>(CD235*$D235*$E235*$G235*$J235*$CE$10)</f>
        <v>0</v>
      </c>
      <c r="CF235" s="90">
        <v>0</v>
      </c>
      <c r="CG235" s="89">
        <f>(CF235*$D235*$E235*$G235*$J235*$CG$10)</f>
        <v>0</v>
      </c>
      <c r="CH235" s="90"/>
      <c r="CI235" s="90">
        <f>(CH235*$D235*$E235*$G235*$J235*$CI$10)</f>
        <v>0</v>
      </c>
      <c r="CJ235" s="90"/>
      <c r="CK235" s="89">
        <f>(CJ235*$D235*$E235*$G235*$K235*$CK$10)</f>
        <v>0</v>
      </c>
      <c r="CL235" s="90">
        <v>0</v>
      </c>
      <c r="CM235" s="89">
        <f>(CL235*$D235*$E235*$G235*$J235*$CM$10)</f>
        <v>0</v>
      </c>
      <c r="CN235" s="90"/>
      <c r="CO235" s="89">
        <f>(CN235*$D235*$E235*$G235*$J235*$CO$10)</f>
        <v>0</v>
      </c>
      <c r="CP235" s="90"/>
      <c r="CQ235" s="89">
        <f>(CP235*$D235*$E235*$G235*$J235*$CQ$10)</f>
        <v>0</v>
      </c>
      <c r="CR235" s="90"/>
      <c r="CS235" s="89">
        <f>(CR235*$D235*$E235*$G235*$J235*$CS$10)</f>
        <v>0</v>
      </c>
      <c r="CT235" s="90"/>
      <c r="CU235" s="89">
        <f>(CT235*$D235*$E235*$G235*$J235*$CU$10)</f>
        <v>0</v>
      </c>
      <c r="CV235" s="90">
        <v>0</v>
      </c>
      <c r="CW235" s="89">
        <f>(CV235*$D235*$E235*$G235*$K235*$CW$10)</f>
        <v>0</v>
      </c>
      <c r="CX235" s="104">
        <v>0</v>
      </c>
      <c r="CY235" s="89">
        <f>(CX235*$D235*$E235*$G235*$K235*$CY$10)</f>
        <v>0</v>
      </c>
      <c r="CZ235" s="90"/>
      <c r="DA235" s="89">
        <f>(CZ235*$D235*$E235*$G235*$J235*$DA$10)</f>
        <v>0</v>
      </c>
      <c r="DB235" s="90">
        <v>0</v>
      </c>
      <c r="DC235" s="95">
        <f>(DB235*$D235*$E235*$G235*$K235*$DC$10)</f>
        <v>0</v>
      </c>
      <c r="DD235" s="90">
        <v>0</v>
      </c>
      <c r="DE235" s="89">
        <f>(DD235*$D235*$E235*$G235*$K235*$DE$10)</f>
        <v>0</v>
      </c>
      <c r="DF235" s="105"/>
      <c r="DG235" s="89">
        <f>(DF235*$D235*$E235*$G235*$K235*$DG$10)</f>
        <v>0</v>
      </c>
      <c r="DH235" s="90"/>
      <c r="DI235" s="89">
        <f>(DH235*$D235*$E235*$G235*$K235*$DI$10)</f>
        <v>0</v>
      </c>
      <c r="DJ235" s="90"/>
      <c r="DK235" s="89">
        <f>(DJ235*$D235*$E235*$G235*$L235*$DK$10)</f>
        <v>0</v>
      </c>
      <c r="DL235" s="90"/>
      <c r="DM235" s="97">
        <f>(DL235*$D235*$E235*$G235*$M235*$DM$10)</f>
        <v>0</v>
      </c>
      <c r="DN235" s="99">
        <f t="shared" si="1133"/>
        <v>34</v>
      </c>
      <c r="DO235" s="97">
        <f t="shared" si="1133"/>
        <v>2584100.12</v>
      </c>
    </row>
    <row r="236" spans="1:119" ht="30" customHeight="1" x14ac:dyDescent="0.25">
      <c r="A236" s="100"/>
      <c r="B236" s="101">
        <v>200</v>
      </c>
      <c r="C236" s="82" t="s">
        <v>364</v>
      </c>
      <c r="D236" s="83">
        <v>22900</v>
      </c>
      <c r="E236" s="102">
        <v>3.97</v>
      </c>
      <c r="F236" s="102"/>
      <c r="G236" s="85">
        <v>1</v>
      </c>
      <c r="H236" s="86"/>
      <c r="I236" s="86"/>
      <c r="J236" s="83">
        <v>1.4</v>
      </c>
      <c r="K236" s="83">
        <v>1.68</v>
      </c>
      <c r="L236" s="83">
        <v>2.23</v>
      </c>
      <c r="M236" s="87">
        <v>2.57</v>
      </c>
      <c r="N236" s="90"/>
      <c r="O236" s="89">
        <f t="shared" si="1065"/>
        <v>0</v>
      </c>
      <c r="P236" s="90">
        <v>0</v>
      </c>
      <c r="Q236" s="90">
        <f>(P236*$D236*$E236*$G236*$J236*$Q$10)</f>
        <v>0</v>
      </c>
      <c r="R236" s="90"/>
      <c r="S236" s="89">
        <f>(R236*$D236*$E236*$G236*$J236*$S$10)</f>
        <v>0</v>
      </c>
      <c r="T236" s="90"/>
      <c r="U236" s="89">
        <f t="shared" si="1186"/>
        <v>0</v>
      </c>
      <c r="V236" s="90">
        <v>0</v>
      </c>
      <c r="W236" s="89">
        <f>(V236*$D236*$E236*$G236*$J236*$W$10)</f>
        <v>0</v>
      </c>
      <c r="X236" s="90">
        <v>0</v>
      </c>
      <c r="Y236" s="89">
        <f>(X236*$D236*$E236*$G236*$J236*$Y$10)</f>
        <v>0</v>
      </c>
      <c r="Z236" s="90"/>
      <c r="AA236" s="89">
        <f>(Z236*$D236*$E236*$G236*$J236*$AA$10)</f>
        <v>0</v>
      </c>
      <c r="AB236" s="90">
        <v>0</v>
      </c>
      <c r="AC236" s="89">
        <f>(AB236*$D236*$E236*$G236*$J236*$AC$10)</f>
        <v>0</v>
      </c>
      <c r="AD236" s="90"/>
      <c r="AE236" s="89">
        <f>(AD236*$D236*$E236*$G236*$J236*$AE$10)</f>
        <v>0</v>
      </c>
      <c r="AF236" s="90"/>
      <c r="AG236" s="89">
        <f>(AF236*$D236*$E236*$G236*$J236*$AG$10)</f>
        <v>0</v>
      </c>
      <c r="AH236" s="92"/>
      <c r="AI236" s="89">
        <f>(AH236*$D236*$E236*$G236*$J236*$AI$10)</f>
        <v>0</v>
      </c>
      <c r="AJ236" s="90"/>
      <c r="AK236" s="89">
        <f>(AJ236*$D236*$E236*$G236*$J236*$AK$10)</f>
        <v>0</v>
      </c>
      <c r="AL236" s="104">
        <v>0</v>
      </c>
      <c r="AM236" s="89">
        <f>(AL236*$D236*$E236*$G236*$K236*$AM$10)</f>
        <v>0</v>
      </c>
      <c r="AN236" s="90"/>
      <c r="AO236" s="95">
        <f>(AN236*$D236*$E236*$G236*$K236*$AO$10)</f>
        <v>0</v>
      </c>
      <c r="AP236" s="90"/>
      <c r="AQ236" s="89">
        <f>(AP236*$D236*$E236*$G236*$J236*$AQ$10)</f>
        <v>0</v>
      </c>
      <c r="AR236" s="90"/>
      <c r="AS236" s="90">
        <f>(AR236*$D236*$E236*$G236*$J236*$AS$10)</f>
        <v>0</v>
      </c>
      <c r="AT236" s="90"/>
      <c r="AU236" s="90">
        <f>(AT236*$D236*$E236*$G236*$J236*$AU$10)</f>
        <v>0</v>
      </c>
      <c r="AV236" s="90">
        <v>0</v>
      </c>
      <c r="AW236" s="89">
        <f>(AV236*$D236*$E236*$G236*$J236*$AW$10)</f>
        <v>0</v>
      </c>
      <c r="AX236" s="90">
        <v>0</v>
      </c>
      <c r="AY236" s="89">
        <f>(AX236*$D236*$E236*$G236*$J236*$AY$10)</f>
        <v>0</v>
      </c>
      <c r="AZ236" s="90">
        <v>0</v>
      </c>
      <c r="BA236" s="89">
        <f>(AZ236*$D236*$E236*$G236*$J236*$BA$10)</f>
        <v>0</v>
      </c>
      <c r="BB236" s="90"/>
      <c r="BC236" s="89">
        <f>(BB236*$D236*$E236*$G236*$J236*$BC$10)</f>
        <v>0</v>
      </c>
      <c r="BD236" s="90"/>
      <c r="BE236" s="89">
        <f>(BD236*$D236*$E236*$G236*$J236*$BE$10)</f>
        <v>0</v>
      </c>
      <c r="BF236" s="90"/>
      <c r="BG236" s="89">
        <f>(BF236*$D236*$E236*$G236*$K236*$BG$10)</f>
        <v>0</v>
      </c>
      <c r="BH236" s="90">
        <v>0</v>
      </c>
      <c r="BI236" s="89">
        <f>(BH236*$D236*$E236*$G236*$K236*$BI$10)</f>
        <v>0</v>
      </c>
      <c r="BJ236" s="90">
        <v>0</v>
      </c>
      <c r="BK236" s="89">
        <f>(BJ236*$D236*$E236*$G236*$K236*$BK$10)</f>
        <v>0</v>
      </c>
      <c r="BL236" s="90">
        <v>0</v>
      </c>
      <c r="BM236" s="89">
        <f>(BL236*$D236*$E236*$G236*$K236*$BM$10)</f>
        <v>0</v>
      </c>
      <c r="BN236" s="90"/>
      <c r="BO236" s="89">
        <f>(BN236*$D236*$E236*$G236*$K236*$BO$10)</f>
        <v>0</v>
      </c>
      <c r="BP236" s="90"/>
      <c r="BQ236" s="89">
        <f>(BP236*$D236*$E236*$G236*$K236*$BQ$10)</f>
        <v>0</v>
      </c>
      <c r="BR236" s="90"/>
      <c r="BS236" s="89">
        <f>(BR236*$D236*$E236*$G236*$K236*$BS$10)</f>
        <v>0</v>
      </c>
      <c r="BT236" s="90"/>
      <c r="BU236" s="89">
        <f>(BT236*$D236*$E236*$G236*$K236*$BU$10)</f>
        <v>0</v>
      </c>
      <c r="BV236" s="90"/>
      <c r="BW236" s="89">
        <f>(BV236*$D236*$E236*$G236*$K236*$BW$10)</f>
        <v>0</v>
      </c>
      <c r="BX236" s="90"/>
      <c r="BY236" s="89">
        <f>(BX236*$D236*$E236*$G236*$K236*$BY$10)</f>
        <v>0</v>
      </c>
      <c r="BZ236" s="90"/>
      <c r="CA236" s="97">
        <f>(BZ236*$D236*$E236*$G236*$K236*$CA$10)</f>
        <v>0</v>
      </c>
      <c r="CB236" s="90">
        <v>0</v>
      </c>
      <c r="CC236" s="89">
        <f>(CB236*$D236*$E236*$G236*$J236*$CC$10)</f>
        <v>0</v>
      </c>
      <c r="CD236" s="90">
        <v>0</v>
      </c>
      <c r="CE236" s="89">
        <f>(CD236*$D236*$E236*$G236*$J236*$CE$10)</f>
        <v>0</v>
      </c>
      <c r="CF236" s="90">
        <v>0</v>
      </c>
      <c r="CG236" s="89">
        <f>(CF236*$D236*$E236*$G236*$J236*$CG$10)</f>
        <v>0</v>
      </c>
      <c r="CH236" s="90"/>
      <c r="CI236" s="90">
        <f>(CH236*$D236*$E236*$G236*$J236*$CI$10)</f>
        <v>0</v>
      </c>
      <c r="CJ236" s="90"/>
      <c r="CK236" s="89">
        <f>(CJ236*$D236*$E236*$G236*$K236*$CK$10)</f>
        <v>0</v>
      </c>
      <c r="CL236" s="90">
        <v>0</v>
      </c>
      <c r="CM236" s="89">
        <f>(CL236*$D236*$E236*$G236*$J236*$CM$10)</f>
        <v>0</v>
      </c>
      <c r="CN236" s="90"/>
      <c r="CO236" s="89">
        <f>(CN236*$D236*$E236*$G236*$J236*$CO$10)</f>
        <v>0</v>
      </c>
      <c r="CP236" s="90"/>
      <c r="CQ236" s="89">
        <f>(CP236*$D236*$E236*$G236*$J236*$CQ$10)</f>
        <v>0</v>
      </c>
      <c r="CR236" s="90"/>
      <c r="CS236" s="89">
        <f>(CR236*$D236*$E236*$G236*$J236*$CS$10)</f>
        <v>0</v>
      </c>
      <c r="CT236" s="90"/>
      <c r="CU236" s="89">
        <f>(CT236*$D236*$E236*$G236*$J236*$CU$10)</f>
        <v>0</v>
      </c>
      <c r="CV236" s="90">
        <v>0</v>
      </c>
      <c r="CW236" s="89">
        <f>(CV236*$D236*$E236*$G236*$K236*$CW$10)</f>
        <v>0</v>
      </c>
      <c r="CX236" s="104">
        <v>0</v>
      </c>
      <c r="CY236" s="89">
        <f>(CX236*$D236*$E236*$G236*$K236*$CY$10)</f>
        <v>0</v>
      </c>
      <c r="CZ236" s="90"/>
      <c r="DA236" s="89">
        <f>(CZ236*$D236*$E236*$G236*$J236*$DA$10)</f>
        <v>0</v>
      </c>
      <c r="DB236" s="90">
        <v>0</v>
      </c>
      <c r="DC236" s="95">
        <f>(DB236*$D236*$E236*$G236*$K236*$DC$10)</f>
        <v>0</v>
      </c>
      <c r="DD236" s="90">
        <v>0</v>
      </c>
      <c r="DE236" s="89">
        <f>(DD236*$D236*$E236*$G236*$K236*$DE$10)</f>
        <v>0</v>
      </c>
      <c r="DF236" s="105"/>
      <c r="DG236" s="89">
        <f>(DF236*$D236*$E236*$G236*$K236*$DG$10)</f>
        <v>0</v>
      </c>
      <c r="DH236" s="90"/>
      <c r="DI236" s="89">
        <f>(DH236*$D236*$E236*$G236*$K236*$DI$10)</f>
        <v>0</v>
      </c>
      <c r="DJ236" s="90"/>
      <c r="DK236" s="89">
        <f>(DJ236*$D236*$E236*$G236*$L236*$DK$10)</f>
        <v>0</v>
      </c>
      <c r="DL236" s="90"/>
      <c r="DM236" s="97">
        <f>(DL236*$D236*$E236*$G236*$M236*$DM$10)</f>
        <v>0</v>
      </c>
      <c r="DN236" s="99">
        <f t="shared" si="1133"/>
        <v>0</v>
      </c>
      <c r="DO236" s="97">
        <f t="shared" si="1133"/>
        <v>0</v>
      </c>
    </row>
    <row r="237" spans="1:119" ht="36.75" customHeight="1" x14ac:dyDescent="0.25">
      <c r="A237" s="100"/>
      <c r="B237" s="101">
        <v>201</v>
      </c>
      <c r="C237" s="82" t="s">
        <v>365</v>
      </c>
      <c r="D237" s="83">
        <v>22900</v>
      </c>
      <c r="E237" s="102">
        <v>4.3099999999999996</v>
      </c>
      <c r="F237" s="102"/>
      <c r="G237" s="85">
        <v>1</v>
      </c>
      <c r="H237" s="86"/>
      <c r="I237" s="86"/>
      <c r="J237" s="83">
        <v>1.4</v>
      </c>
      <c r="K237" s="83">
        <v>1.68</v>
      </c>
      <c r="L237" s="83">
        <v>2.23</v>
      </c>
      <c r="M237" s="87">
        <v>2.57</v>
      </c>
      <c r="N237" s="90">
        <v>12</v>
      </c>
      <c r="O237" s="89">
        <f t="shared" si="1065"/>
        <v>1823957.52</v>
      </c>
      <c r="P237" s="90">
        <v>15</v>
      </c>
      <c r="Q237" s="90">
        <f>(P237*$D237*$E237*$G237*$J237*$Q$10)</f>
        <v>2279946.8999999994</v>
      </c>
      <c r="R237" s="90"/>
      <c r="S237" s="89">
        <f>(R237*$D237*$E237*$G237*$J237*$S$10)</f>
        <v>0</v>
      </c>
      <c r="T237" s="90"/>
      <c r="U237" s="89">
        <f t="shared" si="1186"/>
        <v>0</v>
      </c>
      <c r="V237" s="90">
        <v>0</v>
      </c>
      <c r="W237" s="89">
        <f>(V237*$D237*$E237*$G237*$J237*$W$10)</f>
        <v>0</v>
      </c>
      <c r="X237" s="90">
        <v>0</v>
      </c>
      <c r="Y237" s="89">
        <f>(X237*$D237*$E237*$G237*$J237*$Y$10)</f>
        <v>0</v>
      </c>
      <c r="Z237" s="90"/>
      <c r="AA237" s="89">
        <f>(Z237*$D237*$E237*$G237*$J237*$AA$10)</f>
        <v>0</v>
      </c>
      <c r="AB237" s="90">
        <v>0</v>
      </c>
      <c r="AC237" s="89">
        <f>(AB237*$D237*$E237*$G237*$J237*$AC$10)</f>
        <v>0</v>
      </c>
      <c r="AD237" s="90">
        <v>5</v>
      </c>
      <c r="AE237" s="89">
        <f>(AD237*$D237*$E237*$G237*$J237*$AE$10)</f>
        <v>759982.29999999993</v>
      </c>
      <c r="AF237" s="110">
        <v>24</v>
      </c>
      <c r="AG237" s="89">
        <f>(AF237*$D237*$E237*$G237*$J237*$AG$10)</f>
        <v>4642800.96</v>
      </c>
      <c r="AH237" s="92"/>
      <c r="AI237" s="89">
        <f>(AH237*$D237*$E237*$G237*$J237*$AI$10)</f>
        <v>0</v>
      </c>
      <c r="AJ237" s="90"/>
      <c r="AK237" s="89">
        <f>(AJ237*$D237*$E237*$G237*$J237*$AK$10)</f>
        <v>0</v>
      </c>
      <c r="AL237" s="104"/>
      <c r="AM237" s="89">
        <f>(AL237*$D237*$E237*$G237*$K237*$AM$10)</f>
        <v>0</v>
      </c>
      <c r="AN237" s="90"/>
      <c r="AO237" s="95">
        <f>(AN237*$D237*$E237*$G237*$K237*$AO$10)</f>
        <v>0</v>
      </c>
      <c r="AP237" s="90"/>
      <c r="AQ237" s="89">
        <f>(AP237*$D237*$E237*$G237*$J237*$AQ$10)</f>
        <v>0</v>
      </c>
      <c r="AR237" s="90"/>
      <c r="AS237" s="90">
        <f>(AR237*$D237*$E237*$G237*$J237*$AS$10)</f>
        <v>0</v>
      </c>
      <c r="AT237" s="90">
        <v>0</v>
      </c>
      <c r="AU237" s="90">
        <f>(AT237*$D237*$E237*$G237*$J237*$AU$10)</f>
        <v>0</v>
      </c>
      <c r="AV237" s="90">
        <v>0</v>
      </c>
      <c r="AW237" s="89">
        <f>(AV237*$D237*$E237*$G237*$J237*$AW$10)</f>
        <v>0</v>
      </c>
      <c r="AX237" s="90">
        <v>0</v>
      </c>
      <c r="AY237" s="89">
        <f>(AX237*$D237*$E237*$G237*$J237*$AY$10)</f>
        <v>0</v>
      </c>
      <c r="AZ237" s="90">
        <v>0</v>
      </c>
      <c r="BA237" s="89">
        <f>(AZ237*$D237*$E237*$G237*$J237*$BA$10)</f>
        <v>0</v>
      </c>
      <c r="BB237" s="90"/>
      <c r="BC237" s="89">
        <f>(BB237*$D237*$E237*$G237*$J237*$BC$10)</f>
        <v>0</v>
      </c>
      <c r="BD237" s="90"/>
      <c r="BE237" s="89">
        <f>(BD237*$D237*$E237*$G237*$J237*$BE$10)</f>
        <v>0</v>
      </c>
      <c r="BF237" s="90"/>
      <c r="BG237" s="89">
        <f>(BF237*$D237*$E237*$G237*$K237*$BG$10)</f>
        <v>0</v>
      </c>
      <c r="BH237" s="90">
        <v>0</v>
      </c>
      <c r="BI237" s="89">
        <f>(BH237*$D237*$E237*$G237*$K237*$BI$10)</f>
        <v>0</v>
      </c>
      <c r="BJ237" s="90">
        <v>0</v>
      </c>
      <c r="BK237" s="89">
        <f>(BJ237*$D237*$E237*$G237*$K237*$BK$10)</f>
        <v>0</v>
      </c>
      <c r="BL237" s="90">
        <v>0</v>
      </c>
      <c r="BM237" s="89">
        <f>(BL237*$D237*$E237*$G237*$K237*$BM$10)</f>
        <v>0</v>
      </c>
      <c r="BN237" s="90"/>
      <c r="BO237" s="89">
        <f>(BN237*$D237*$E237*$G237*$K237*$BO$10)</f>
        <v>0</v>
      </c>
      <c r="BP237" s="90"/>
      <c r="BQ237" s="89">
        <f>(BP237*$D237*$E237*$G237*$K237*$BQ$10)</f>
        <v>0</v>
      </c>
      <c r="BR237" s="90"/>
      <c r="BS237" s="89">
        <f>(BR237*$D237*$E237*$G237*$K237*$BS$10)</f>
        <v>0</v>
      </c>
      <c r="BT237" s="90"/>
      <c r="BU237" s="89">
        <f>(BT237*$D237*$E237*$G237*$K237*$BU$10)</f>
        <v>0</v>
      </c>
      <c r="BV237" s="90"/>
      <c r="BW237" s="89">
        <f>(BV237*$D237*$E237*$G237*$K237*$BW$10)</f>
        <v>0</v>
      </c>
      <c r="BX237" s="90"/>
      <c r="BY237" s="89">
        <f>(BX237*$D237*$E237*$G237*$K237*$BY$10)</f>
        <v>0</v>
      </c>
      <c r="BZ237" s="90"/>
      <c r="CA237" s="97">
        <f>(BZ237*$D237*$E237*$G237*$K237*$CA$10)</f>
        <v>0</v>
      </c>
      <c r="CB237" s="90">
        <v>0</v>
      </c>
      <c r="CC237" s="89">
        <f>(CB237*$D237*$E237*$G237*$J237*$CC$10)</f>
        <v>0</v>
      </c>
      <c r="CD237" s="90">
        <v>0</v>
      </c>
      <c r="CE237" s="89">
        <f>(CD237*$D237*$E237*$G237*$J237*$CE$10)</f>
        <v>0</v>
      </c>
      <c r="CF237" s="90">
        <v>0</v>
      </c>
      <c r="CG237" s="89">
        <f>(CF237*$D237*$E237*$G237*$J237*$CG$10)</f>
        <v>0</v>
      </c>
      <c r="CH237" s="90"/>
      <c r="CI237" s="90">
        <f>(CH237*$D237*$E237*$G237*$J237*$CI$10)</f>
        <v>0</v>
      </c>
      <c r="CJ237" s="90"/>
      <c r="CK237" s="89">
        <f>(CJ237*$D237*$E237*$G237*$K237*$CK$10)</f>
        <v>0</v>
      </c>
      <c r="CL237" s="90">
        <v>0</v>
      </c>
      <c r="CM237" s="89">
        <f>(CL237*$D237*$E237*$G237*$J237*$CM$10)</f>
        <v>0</v>
      </c>
      <c r="CN237" s="90"/>
      <c r="CO237" s="89">
        <f>(CN237*$D237*$E237*$G237*$J237*$CO$10)</f>
        <v>0</v>
      </c>
      <c r="CP237" s="90"/>
      <c r="CQ237" s="89">
        <f>(CP237*$D237*$E237*$G237*$J237*$CQ$10)</f>
        <v>0</v>
      </c>
      <c r="CR237" s="90"/>
      <c r="CS237" s="89">
        <f>(CR237*$D237*$E237*$G237*$J237*$CS$10)</f>
        <v>0</v>
      </c>
      <c r="CT237" s="90"/>
      <c r="CU237" s="89">
        <f>(CT237*$D237*$E237*$G237*$J237*$CU$10)</f>
        <v>0</v>
      </c>
      <c r="CV237" s="90">
        <v>0</v>
      </c>
      <c r="CW237" s="89">
        <f>(CV237*$D237*$E237*$G237*$K237*$CW$10)</f>
        <v>0</v>
      </c>
      <c r="CX237" s="104"/>
      <c r="CY237" s="89">
        <f>(CX237*$D237*$E237*$G237*$K237*$CY$10)</f>
        <v>0</v>
      </c>
      <c r="CZ237" s="90"/>
      <c r="DA237" s="89">
        <f>(CZ237*$D237*$E237*$G237*$J237*$DA$10)</f>
        <v>0</v>
      </c>
      <c r="DB237" s="90">
        <v>0</v>
      </c>
      <c r="DC237" s="95">
        <f>(DB237*$D237*$E237*$G237*$K237*$DC$10)</f>
        <v>0</v>
      </c>
      <c r="DD237" s="90">
        <v>0</v>
      </c>
      <c r="DE237" s="89">
        <f>(DD237*$D237*$E237*$G237*$K237*$DE$10)</f>
        <v>0</v>
      </c>
      <c r="DF237" s="105"/>
      <c r="DG237" s="89">
        <f>(DF237*$D237*$E237*$G237*$K237*$DG$10)</f>
        <v>0</v>
      </c>
      <c r="DH237" s="90"/>
      <c r="DI237" s="89">
        <f>(DH237*$D237*$E237*$G237*$K237*$DI$10)</f>
        <v>0</v>
      </c>
      <c r="DJ237" s="90"/>
      <c r="DK237" s="89">
        <f>(DJ237*$D237*$E237*$G237*$L237*$DK$10)</f>
        <v>0</v>
      </c>
      <c r="DL237" s="90"/>
      <c r="DM237" s="97">
        <f>(DL237*$D237*$E237*$G237*$M237*$DM$10)</f>
        <v>0</v>
      </c>
      <c r="DN237" s="99">
        <f t="shared" si="1133"/>
        <v>56</v>
      </c>
      <c r="DO237" s="97">
        <f t="shared" si="1133"/>
        <v>9506687.6799999997</v>
      </c>
    </row>
    <row r="238" spans="1:119" ht="27.75" customHeight="1" x14ac:dyDescent="0.25">
      <c r="A238" s="100"/>
      <c r="B238" s="101">
        <v>202</v>
      </c>
      <c r="C238" s="82" t="s">
        <v>366</v>
      </c>
      <c r="D238" s="83">
        <v>22900</v>
      </c>
      <c r="E238" s="102">
        <v>1.2</v>
      </c>
      <c r="F238" s="102"/>
      <c r="G238" s="85">
        <v>1</v>
      </c>
      <c r="H238" s="86"/>
      <c r="I238" s="86"/>
      <c r="J238" s="83">
        <v>1.4</v>
      </c>
      <c r="K238" s="83">
        <v>1.68</v>
      </c>
      <c r="L238" s="83">
        <v>2.23</v>
      </c>
      <c r="M238" s="87">
        <v>2.57</v>
      </c>
      <c r="N238" s="90">
        <v>11</v>
      </c>
      <c r="O238" s="89">
        <f t="shared" si="1065"/>
        <v>465511.2</v>
      </c>
      <c r="P238" s="90">
        <v>5</v>
      </c>
      <c r="Q238" s="90">
        <f>(P238*$D238*$E238*$G238*$J238*$Q$10)</f>
        <v>211596.00000000003</v>
      </c>
      <c r="R238" s="90"/>
      <c r="S238" s="89">
        <f>(R238*$D238*$E238*$G238*$J238*$S$10)</f>
        <v>0</v>
      </c>
      <c r="T238" s="90"/>
      <c r="U238" s="89">
        <f t="shared" si="1186"/>
        <v>0</v>
      </c>
      <c r="V238" s="90">
        <v>0</v>
      </c>
      <c r="W238" s="89">
        <f>(V238*$D238*$E238*$G238*$J238*$W$10)</f>
        <v>0</v>
      </c>
      <c r="X238" s="90">
        <v>0</v>
      </c>
      <c r="Y238" s="89">
        <f>(X238*$D238*$E238*$G238*$J238*$Y$10)</f>
        <v>0</v>
      </c>
      <c r="Z238" s="90"/>
      <c r="AA238" s="89">
        <f>(Z238*$D238*$E238*$G238*$J238*$AA$10)</f>
        <v>0</v>
      </c>
      <c r="AB238" s="90">
        <v>0</v>
      </c>
      <c r="AC238" s="89">
        <f>(AB238*$D238*$E238*$G238*$J238*$AC$10)</f>
        <v>0</v>
      </c>
      <c r="AD238" s="90"/>
      <c r="AE238" s="89">
        <f>(AD238*$D238*$E238*$G238*$J238*$AE$10)</f>
        <v>0</v>
      </c>
      <c r="AF238" s="90"/>
      <c r="AG238" s="89">
        <f>(AF238*$D238*$E238*$G238*$J238*$AG$10)</f>
        <v>0</v>
      </c>
      <c r="AH238" s="90">
        <v>3</v>
      </c>
      <c r="AI238" s="89">
        <f>(AH238*$D238*$E238*$G238*$J238*$AI$10)</f>
        <v>126957.59999999999</v>
      </c>
      <c r="AJ238" s="90">
        <v>1</v>
      </c>
      <c r="AK238" s="89">
        <f>(AJ238*$D238*$E238*$G238*$J238*$AK$10)</f>
        <v>42319.200000000004</v>
      </c>
      <c r="AL238" s="104"/>
      <c r="AM238" s="89">
        <f>(AL238*$D238*$E238*$G238*$K238*$AM$10)</f>
        <v>0</v>
      </c>
      <c r="AN238" s="90"/>
      <c r="AO238" s="95">
        <f>(AN238*$D238*$E238*$G238*$K238*$AO$10)</f>
        <v>0</v>
      </c>
      <c r="AP238" s="90"/>
      <c r="AQ238" s="89">
        <f>(AP238*$D238*$E238*$G238*$J238*$AQ$10)</f>
        <v>0</v>
      </c>
      <c r="AR238" s="90"/>
      <c r="AS238" s="90">
        <f>(AR238*$D238*$E238*$G238*$J238*$AS$10)</f>
        <v>0</v>
      </c>
      <c r="AT238" s="90">
        <v>0</v>
      </c>
      <c r="AU238" s="90">
        <f>(AT238*$D238*$E238*$G238*$J238*$AU$10)</f>
        <v>0</v>
      </c>
      <c r="AV238" s="90">
        <v>0</v>
      </c>
      <c r="AW238" s="89">
        <f>(AV238*$D238*$E238*$G238*$J238*$AW$10)</f>
        <v>0</v>
      </c>
      <c r="AX238" s="90">
        <v>0</v>
      </c>
      <c r="AY238" s="89">
        <f>(AX238*$D238*$E238*$G238*$J238*$AY$10)</f>
        <v>0</v>
      </c>
      <c r="AZ238" s="90">
        <v>0</v>
      </c>
      <c r="BA238" s="89">
        <f>(AZ238*$D238*$E238*$G238*$J238*$BA$10)</f>
        <v>0</v>
      </c>
      <c r="BB238" s="90"/>
      <c r="BC238" s="89">
        <f>(BB238*$D238*$E238*$G238*$J238*$BC$10)</f>
        <v>0</v>
      </c>
      <c r="BD238" s="90"/>
      <c r="BE238" s="89">
        <f>(BD238*$D238*$E238*$G238*$J238*$BE$10)</f>
        <v>0</v>
      </c>
      <c r="BF238" s="90">
        <v>3</v>
      </c>
      <c r="BG238" s="89">
        <f>(BF238*$D238*$E238*$G238*$K238*$BG$10)</f>
        <v>138499.19999999998</v>
      </c>
      <c r="BH238" s="90">
        <v>2</v>
      </c>
      <c r="BI238" s="89">
        <f>(BH238*$D238*$E238*$G238*$K238*$BI$10)</f>
        <v>92332.800000000003</v>
      </c>
      <c r="BJ238" s="90">
        <v>0</v>
      </c>
      <c r="BK238" s="89">
        <f>(BJ238*$D238*$E238*$G238*$K238*$BK$10)</f>
        <v>0</v>
      </c>
      <c r="BL238" s="90">
        <v>0</v>
      </c>
      <c r="BM238" s="89">
        <f>(BL238*$D238*$E238*$G238*$K238*$BM$10)</f>
        <v>0</v>
      </c>
      <c r="BN238" s="90"/>
      <c r="BO238" s="89">
        <f>(BN238*$D238*$E238*$G238*$K238*$BO$10)</f>
        <v>0</v>
      </c>
      <c r="BP238" s="90">
        <v>1</v>
      </c>
      <c r="BQ238" s="89">
        <f>(BP238*$D238*$E238*$G238*$K238*$BQ$10)</f>
        <v>46166.400000000001</v>
      </c>
      <c r="BR238" s="90">
        <v>1</v>
      </c>
      <c r="BS238" s="89">
        <f>(BR238*$D238*$E238*$G238*$K238*$BS$10)</f>
        <v>57708</v>
      </c>
      <c r="BT238" s="90"/>
      <c r="BU238" s="89">
        <f>(BT238*$D238*$E238*$G238*$K238*$BU$10)</f>
        <v>0</v>
      </c>
      <c r="BV238" s="90"/>
      <c r="BW238" s="89">
        <f>(BV238*$D238*$E238*$G238*$K238*$BW$10)</f>
        <v>0</v>
      </c>
      <c r="BX238" s="90">
        <v>1</v>
      </c>
      <c r="BY238" s="89">
        <f>(BX238*$D238*$E238*$G238*$K238*$BY$10)</f>
        <v>46166.400000000001</v>
      </c>
      <c r="BZ238" s="90"/>
      <c r="CA238" s="97">
        <f>(BZ238*$D238*$E238*$G238*$K238*$CA$10)</f>
        <v>0</v>
      </c>
      <c r="CB238" s="90">
        <v>0</v>
      </c>
      <c r="CC238" s="89">
        <f>(CB238*$D238*$E238*$G238*$J238*$CC$10)</f>
        <v>0</v>
      </c>
      <c r="CD238" s="90">
        <v>0</v>
      </c>
      <c r="CE238" s="89">
        <f>(CD238*$D238*$E238*$G238*$J238*$CE$10)</f>
        <v>0</v>
      </c>
      <c r="CF238" s="90">
        <v>0</v>
      </c>
      <c r="CG238" s="89">
        <f>(CF238*$D238*$E238*$G238*$J238*$CG$10)</f>
        <v>0</v>
      </c>
      <c r="CH238" s="90"/>
      <c r="CI238" s="90">
        <f>(CH238*$D238*$E238*$G238*$J238*$CI$10)</f>
        <v>0</v>
      </c>
      <c r="CJ238" s="90"/>
      <c r="CK238" s="89">
        <f>(CJ238*$D238*$E238*$G238*$K238*$CK$10)</f>
        <v>0</v>
      </c>
      <c r="CL238" s="90">
        <v>0</v>
      </c>
      <c r="CM238" s="89">
        <f>(CL238*$D238*$E238*$G238*$J238*$CM$10)</f>
        <v>0</v>
      </c>
      <c r="CN238" s="90"/>
      <c r="CO238" s="89">
        <f>(CN238*$D238*$E238*$G238*$J238*$CO$10)</f>
        <v>0</v>
      </c>
      <c r="CP238" s="90"/>
      <c r="CQ238" s="89">
        <f>(CP238*$D238*$E238*$G238*$J238*$CQ$10)</f>
        <v>0</v>
      </c>
      <c r="CR238" s="90"/>
      <c r="CS238" s="89">
        <f>(CR238*$D238*$E238*$G238*$J238*$CS$10)</f>
        <v>0</v>
      </c>
      <c r="CT238" s="90"/>
      <c r="CU238" s="89">
        <f>(CT238*$D238*$E238*$G238*$J238*$CU$10)</f>
        <v>0</v>
      </c>
      <c r="CV238" s="90">
        <v>0</v>
      </c>
      <c r="CW238" s="89">
        <f>(CV238*$D238*$E238*$G238*$K238*$CW$10)</f>
        <v>0</v>
      </c>
      <c r="CX238" s="104"/>
      <c r="CY238" s="89">
        <f>(CX238*$D238*$E238*$G238*$K238*$CY$10)</f>
        <v>0</v>
      </c>
      <c r="CZ238" s="90"/>
      <c r="DA238" s="89">
        <f>(CZ238*$D238*$E238*$G238*$J238*$DA$10)</f>
        <v>0</v>
      </c>
      <c r="DB238" s="90">
        <v>0</v>
      </c>
      <c r="DC238" s="95">
        <f>(DB238*$D238*$E238*$G238*$K238*$DC$10)</f>
        <v>0</v>
      </c>
      <c r="DD238" s="90"/>
      <c r="DE238" s="89">
        <f>(DD238*$D238*$E238*$G238*$K238*$DE$10)</f>
        <v>0</v>
      </c>
      <c r="DF238" s="105"/>
      <c r="DG238" s="89">
        <f>(DF238*$D238*$E238*$G238*$K238*$DG$10)</f>
        <v>0</v>
      </c>
      <c r="DH238" s="90"/>
      <c r="DI238" s="89">
        <f>(DH238*$D238*$E238*$G238*$K238*$DI$10)</f>
        <v>0</v>
      </c>
      <c r="DJ238" s="90"/>
      <c r="DK238" s="89">
        <f>(DJ238*$D238*$E238*$G238*$L238*$DK$10)</f>
        <v>0</v>
      </c>
      <c r="DL238" s="90"/>
      <c r="DM238" s="97">
        <f>(DL238*$D238*$E238*$G238*$M238*$DM$10)</f>
        <v>0</v>
      </c>
      <c r="DN238" s="99">
        <f t="shared" si="1133"/>
        <v>28</v>
      </c>
      <c r="DO238" s="97">
        <f t="shared" si="1133"/>
        <v>1227256.7999999998</v>
      </c>
    </row>
    <row r="239" spans="1:119" ht="24.75" customHeight="1" x14ac:dyDescent="0.25">
      <c r="A239" s="100"/>
      <c r="B239" s="101">
        <v>203</v>
      </c>
      <c r="C239" s="82" t="s">
        <v>367</v>
      </c>
      <c r="D239" s="83">
        <v>22900</v>
      </c>
      <c r="E239" s="102">
        <v>2.37</v>
      </c>
      <c r="F239" s="102"/>
      <c r="G239" s="147">
        <v>1</v>
      </c>
      <c r="H239" s="148"/>
      <c r="I239" s="148"/>
      <c r="J239" s="83">
        <v>1.4</v>
      </c>
      <c r="K239" s="83">
        <v>1.68</v>
      </c>
      <c r="L239" s="83">
        <v>2.23</v>
      </c>
      <c r="M239" s="87">
        <v>2.57</v>
      </c>
      <c r="N239" s="90">
        <v>266</v>
      </c>
      <c r="O239" s="89">
        <f t="shared" si="1065"/>
        <v>22232391.720000003</v>
      </c>
      <c r="P239" s="90">
        <f>7+9</f>
        <v>16</v>
      </c>
      <c r="Q239" s="90">
        <f>(P239*$D239*$E239*$G239*$J239*$Q$10)</f>
        <v>1337286.72</v>
      </c>
      <c r="R239" s="90"/>
      <c r="S239" s="89">
        <f>(R239*$D239*$E239*$G239*$J239*$S$10)</f>
        <v>0</v>
      </c>
      <c r="T239" s="90"/>
      <c r="U239" s="89">
        <f t="shared" si="1186"/>
        <v>0</v>
      </c>
      <c r="V239" s="90">
        <v>0</v>
      </c>
      <c r="W239" s="89">
        <f>(V239*$D239*$E239*$G239*$J239*$W$10)</f>
        <v>0</v>
      </c>
      <c r="X239" s="90">
        <v>0</v>
      </c>
      <c r="Y239" s="89">
        <f>(X239*$D239*$E239*$G239*$J239*$Y$10)</f>
        <v>0</v>
      </c>
      <c r="Z239" s="90"/>
      <c r="AA239" s="89">
        <f>(Z239*$D239*$E239*$G239*$J239*$AA$10)</f>
        <v>0</v>
      </c>
      <c r="AB239" s="90">
        <v>0</v>
      </c>
      <c r="AC239" s="89">
        <f>(AB239*$D239*$E239*$G239*$J239*$AC$10)</f>
        <v>0</v>
      </c>
      <c r="AD239" s="90">
        <v>52</v>
      </c>
      <c r="AE239" s="89">
        <f>(AD239*$D239*$E239*$G239*$J239*$AE$10)</f>
        <v>4346181.84</v>
      </c>
      <c r="AF239" s="90"/>
      <c r="AG239" s="89">
        <f>(AF239*$D239*$E239*$G239*$J239*$AG$10)</f>
        <v>0</v>
      </c>
      <c r="AH239" s="90"/>
      <c r="AI239" s="89">
        <f>(AH239*$D239*$E239*$G239*$J239*$AI$10)</f>
        <v>0</v>
      </c>
      <c r="AJ239" s="90"/>
      <c r="AK239" s="89">
        <f>(AJ239*$D239*$E239*$G239*$J239*$AK$10)</f>
        <v>0</v>
      </c>
      <c r="AL239" s="104"/>
      <c r="AM239" s="89">
        <f>(AL239*$D239*$E239*$G239*$K239*$AM$10)</f>
        <v>0</v>
      </c>
      <c r="AN239" s="90">
        <v>2</v>
      </c>
      <c r="AO239" s="95">
        <f>(AN239*$D239*$E239*$G239*$K239*$AO$10)</f>
        <v>200593.008</v>
      </c>
      <c r="AP239" s="90"/>
      <c r="AQ239" s="89">
        <f>(AP239*$D239*$E239*$G239*$J239*$AQ$10)</f>
        <v>0</v>
      </c>
      <c r="AR239" s="90">
        <v>2</v>
      </c>
      <c r="AS239" s="90">
        <f>(AR239*$D239*$E239*$G239*$J239*$AS$10)</f>
        <v>136767.96</v>
      </c>
      <c r="AT239" s="90">
        <v>3</v>
      </c>
      <c r="AU239" s="90">
        <f>(AT239*$D239*$E239*$G239*$J239*$AU$10)</f>
        <v>262138.58999999997</v>
      </c>
      <c r="AV239" s="90">
        <v>0</v>
      </c>
      <c r="AW239" s="89">
        <f>(AV239*$D239*$E239*$G239*$J239*$AW$10)</f>
        <v>0</v>
      </c>
      <c r="AX239" s="90">
        <v>0</v>
      </c>
      <c r="AY239" s="89">
        <f>(AX239*$D239*$E239*$G239*$J239*$AY$10)</f>
        <v>0</v>
      </c>
      <c r="AZ239" s="90">
        <v>0</v>
      </c>
      <c r="BA239" s="89">
        <f>(AZ239*$D239*$E239*$G239*$J239*$BA$10)</f>
        <v>0</v>
      </c>
      <c r="BB239" s="90"/>
      <c r="BC239" s="89">
        <f>(BB239*$D239*$E239*$G239*$J239*$BC$10)</f>
        <v>0</v>
      </c>
      <c r="BD239" s="90"/>
      <c r="BE239" s="89">
        <f>(BD239*$D239*$E239*$G239*$J239*$BE$10)</f>
        <v>0</v>
      </c>
      <c r="BF239" s="90">
        <v>91</v>
      </c>
      <c r="BG239" s="89">
        <f>(BF239*$D239*$E239*$G239*$K239*$BG$10)</f>
        <v>8297256.2399999993</v>
      </c>
      <c r="BH239" s="90">
        <v>30</v>
      </c>
      <c r="BI239" s="89">
        <f>(BH239*$D239*$E239*$G239*$K239*$BI$10)</f>
        <v>2735359.1999999997</v>
      </c>
      <c r="BJ239" s="90">
        <v>0</v>
      </c>
      <c r="BK239" s="89">
        <f>(BJ239*$D239*$E239*$G239*$K239*$BK$10)</f>
        <v>0</v>
      </c>
      <c r="BL239" s="90">
        <v>0</v>
      </c>
      <c r="BM239" s="89">
        <f>(BL239*$D239*$E239*$G239*$K239*$BM$10)</f>
        <v>0</v>
      </c>
      <c r="BN239" s="90">
        <v>7</v>
      </c>
      <c r="BO239" s="89">
        <f>(BN239*$D239*$E239*$G239*$K239*$BO$10)</f>
        <v>702075.52800000005</v>
      </c>
      <c r="BP239" s="90"/>
      <c r="BQ239" s="89">
        <f>(BP239*$D239*$E239*$G239*$K239*$BQ$10)</f>
        <v>0</v>
      </c>
      <c r="BR239" s="90"/>
      <c r="BS239" s="89">
        <f>(BR239*$D239*$E239*$G239*$K239*$BS$10)</f>
        <v>0</v>
      </c>
      <c r="BT239" s="90"/>
      <c r="BU239" s="89">
        <f>(BT239*$D239*$E239*$G239*$K239*$BU$10)</f>
        <v>0</v>
      </c>
      <c r="BV239" s="90">
        <v>8</v>
      </c>
      <c r="BW239" s="89">
        <f>(BV239*$D239*$E239*$G239*$K239*$BW$10)</f>
        <v>911786.4</v>
      </c>
      <c r="BX239" s="90"/>
      <c r="BY239" s="89">
        <f>(BX239*$D239*$E239*$G239*$K239*$BY$10)</f>
        <v>0</v>
      </c>
      <c r="BZ239" s="90"/>
      <c r="CA239" s="97">
        <f>(BZ239*$D239*$E239*$G239*$K239*$CA$10)</f>
        <v>0</v>
      </c>
      <c r="CB239" s="90">
        <v>0</v>
      </c>
      <c r="CC239" s="89">
        <f>(CB239*$D239*$E239*$G239*$J239*$CC$10)</f>
        <v>0</v>
      </c>
      <c r="CD239" s="90">
        <v>0</v>
      </c>
      <c r="CE239" s="89">
        <f>(CD239*$D239*$E239*$G239*$J239*$CE$10)</f>
        <v>0</v>
      </c>
      <c r="CF239" s="90"/>
      <c r="CG239" s="89">
        <f>(CF239*$D239*$E239*$G239*$J239*$CG$10)</f>
        <v>0</v>
      </c>
      <c r="CH239" s="90"/>
      <c r="CI239" s="90">
        <f>(CH239*$D239*$E239*$G239*$J239*$CI$10)</f>
        <v>0</v>
      </c>
      <c r="CJ239" s="90"/>
      <c r="CK239" s="89">
        <f>(CJ239*$D239*$E239*$G239*$K239*$CK$10)</f>
        <v>0</v>
      </c>
      <c r="CL239" s="90">
        <v>0</v>
      </c>
      <c r="CM239" s="89">
        <f>(CL239*$D239*$E239*$G239*$J239*$CM$10)</f>
        <v>0</v>
      </c>
      <c r="CN239" s="90"/>
      <c r="CO239" s="89">
        <f>(CN239*$D239*$E239*$G239*$J239*$CO$10)</f>
        <v>0</v>
      </c>
      <c r="CP239" s="90"/>
      <c r="CQ239" s="89">
        <f>(CP239*$D239*$E239*$G239*$J239*$CQ$10)</f>
        <v>0</v>
      </c>
      <c r="CR239" s="90"/>
      <c r="CS239" s="89">
        <f>(CR239*$D239*$E239*$G239*$J239*$CS$10)</f>
        <v>0</v>
      </c>
      <c r="CT239" s="90"/>
      <c r="CU239" s="89">
        <f>(CT239*$D239*$E239*$G239*$J239*$CU$10)</f>
        <v>0</v>
      </c>
      <c r="CV239" s="90">
        <v>0</v>
      </c>
      <c r="CW239" s="89">
        <f>(CV239*$D239*$E239*$G239*$K239*$CW$10)</f>
        <v>0</v>
      </c>
      <c r="CX239" s="104"/>
      <c r="CY239" s="89">
        <f>(CX239*$D239*$E239*$G239*$K239*$CY$10)</f>
        <v>0</v>
      </c>
      <c r="CZ239" s="90"/>
      <c r="DA239" s="89">
        <f>(CZ239*$D239*$E239*$G239*$J239*$DA$10)</f>
        <v>0</v>
      </c>
      <c r="DB239" s="90">
        <v>0</v>
      </c>
      <c r="DC239" s="95">
        <f>(DB239*$D239*$E239*$G239*$K239*$DC$10)</f>
        <v>0</v>
      </c>
      <c r="DD239" s="90"/>
      <c r="DE239" s="89">
        <f>(DD239*$D239*$E239*$G239*$K239*$DE$10)</f>
        <v>0</v>
      </c>
      <c r="DF239" s="105"/>
      <c r="DG239" s="89">
        <f>(DF239*$D239*$E239*$G239*$K239*$DG$10)</f>
        <v>0</v>
      </c>
      <c r="DH239" s="90"/>
      <c r="DI239" s="89">
        <f>(DH239*$D239*$E239*$G239*$K239*$DI$10)</f>
        <v>0</v>
      </c>
      <c r="DJ239" s="90"/>
      <c r="DK239" s="89">
        <f>(DJ239*$D239*$E239*$G239*$L239*$DK$10)</f>
        <v>0</v>
      </c>
      <c r="DL239" s="90"/>
      <c r="DM239" s="97">
        <f>(DL239*$D239*$E239*$G239*$M239*$DM$10)</f>
        <v>0</v>
      </c>
      <c r="DN239" s="99">
        <f t="shared" si="1133"/>
        <v>477</v>
      </c>
      <c r="DO239" s="97">
        <f t="shared" si="1133"/>
        <v>41161837.206</v>
      </c>
    </row>
    <row r="240" spans="1:119" ht="26.25" customHeight="1" x14ac:dyDescent="0.25">
      <c r="A240" s="100"/>
      <c r="B240" s="101">
        <v>204</v>
      </c>
      <c r="C240" s="82" t="s">
        <v>368</v>
      </c>
      <c r="D240" s="83">
        <v>22900</v>
      </c>
      <c r="E240" s="102">
        <v>4.13</v>
      </c>
      <c r="F240" s="102"/>
      <c r="G240" s="147">
        <v>0.9</v>
      </c>
      <c r="H240" s="148"/>
      <c r="I240" s="148"/>
      <c r="J240" s="83">
        <v>1.4</v>
      </c>
      <c r="K240" s="83">
        <v>1.68</v>
      </c>
      <c r="L240" s="83">
        <v>2.23</v>
      </c>
      <c r="M240" s="87">
        <v>2.57</v>
      </c>
      <c r="N240" s="90">
        <v>220</v>
      </c>
      <c r="O240" s="89">
        <f t="shared" ref="O240:O242" si="1187">(N240*$D240*$E240*$G240*$J240)</f>
        <v>26216744.399999999</v>
      </c>
      <c r="P240" s="90">
        <v>10</v>
      </c>
      <c r="Q240" s="90">
        <f t="shared" ref="Q240:Q242" si="1188">(P240*$D240*$E240*$G240*$J240)</f>
        <v>1191670.2</v>
      </c>
      <c r="R240" s="90"/>
      <c r="S240" s="89">
        <f t="shared" ref="S240:S242" si="1189">(R240*$D240*$E240*$G240*$J240)</f>
        <v>0</v>
      </c>
      <c r="T240" s="90"/>
      <c r="U240" s="89">
        <f t="shared" ref="U240:U242" si="1190">(T240*$D240*$E240*$G240*$J240)</f>
        <v>0</v>
      </c>
      <c r="V240" s="90">
        <v>0</v>
      </c>
      <c r="W240" s="89">
        <f t="shared" ref="W240:W242" si="1191">(V240*$D240*$E240*$G240*$J240)</f>
        <v>0</v>
      </c>
      <c r="X240" s="90">
        <v>0</v>
      </c>
      <c r="Y240" s="89">
        <f t="shared" ref="Y240:Y242" si="1192">(X240*$D240*$E240*$G240*$J240)</f>
        <v>0</v>
      </c>
      <c r="Z240" s="90"/>
      <c r="AA240" s="89">
        <f t="shared" ref="AA240:AA242" si="1193">(Z240*$D240*$E240*$G240*$J240)</f>
        <v>0</v>
      </c>
      <c r="AB240" s="90">
        <v>0</v>
      </c>
      <c r="AC240" s="89">
        <f t="shared" ref="AC240:AC242" si="1194">(AB240*$D240*$E240*$G240*$J240)</f>
        <v>0</v>
      </c>
      <c r="AD240" s="90">
        <v>29</v>
      </c>
      <c r="AE240" s="89">
        <f t="shared" ref="AE240:AE242" si="1195">(AD240*$D240*$E240*$G240*$J240)</f>
        <v>3455843.58</v>
      </c>
      <c r="AF240" s="110">
        <v>15</v>
      </c>
      <c r="AG240" s="89">
        <f t="shared" ref="AG240:AG242" si="1196">(AF240*$D240*$E240*$G240*$J240)</f>
        <v>1787505.2999999998</v>
      </c>
      <c r="AH240" s="90">
        <v>1</v>
      </c>
      <c r="AI240" s="89">
        <f t="shared" ref="AI240:AI242" si="1197">(AH240*$D240*$E240*$G240*$J240)</f>
        <v>119167.01999999999</v>
      </c>
      <c r="AJ240" s="90"/>
      <c r="AK240" s="89">
        <f t="shared" ref="AK240:AK242" si="1198">(AJ240*$D240*$E240*$G240*$J240)</f>
        <v>0</v>
      </c>
      <c r="AL240" s="104"/>
      <c r="AM240" s="89">
        <f t="shared" ref="AM240:AM242" si="1199">(AL240*$D240*$E240*$G240*$K240)</f>
        <v>0</v>
      </c>
      <c r="AN240" s="90"/>
      <c r="AO240" s="95">
        <f t="shared" ref="AO240:AO242" si="1200">(AN240*$D240*$E240*$G240*$K240)</f>
        <v>0</v>
      </c>
      <c r="AP240" s="90"/>
      <c r="AQ240" s="89">
        <f t="shared" ref="AQ240:AQ242" si="1201">(AP240*$D240*$E240*$G240*$J240)</f>
        <v>0</v>
      </c>
      <c r="AR240" s="90"/>
      <c r="AS240" s="90">
        <f t="shared" ref="AS240:AS242" si="1202">(AR240*$D240*$E240*$G240*$J240)</f>
        <v>0</v>
      </c>
      <c r="AT240" s="90">
        <v>2</v>
      </c>
      <c r="AU240" s="90">
        <f t="shared" ref="AU240:AU242" si="1203">(AT240*$D240*$E240*$G240*$J240)</f>
        <v>238334.03999999998</v>
      </c>
      <c r="AV240" s="90">
        <v>0</v>
      </c>
      <c r="AW240" s="89">
        <f t="shared" ref="AW240:AW242" si="1204">(AV240*$D240*$E240*$G240*$J240)</f>
        <v>0</v>
      </c>
      <c r="AX240" s="90">
        <v>0</v>
      </c>
      <c r="AY240" s="89">
        <f t="shared" ref="AY240:AY242" si="1205">(AX240*$D240*$E240*$G240*$J240)</f>
        <v>0</v>
      </c>
      <c r="AZ240" s="90">
        <v>0</v>
      </c>
      <c r="BA240" s="89">
        <f t="shared" ref="BA240:BA242" si="1206">(AZ240*$D240*$E240*$G240*$J240)</f>
        <v>0</v>
      </c>
      <c r="BB240" s="90"/>
      <c r="BC240" s="89">
        <f t="shared" ref="BC240:BC242" si="1207">(BB240*$D240*$E240*$G240*$J240)</f>
        <v>0</v>
      </c>
      <c r="BD240" s="90"/>
      <c r="BE240" s="89">
        <f t="shared" ref="BE240:BE242" si="1208">(BD240*$D240*$E240*$G240*$J240)</f>
        <v>0</v>
      </c>
      <c r="BF240" s="90">
        <v>7</v>
      </c>
      <c r="BG240" s="89">
        <f t="shared" ref="BG240:BG242" si="1209">(BF240*$D240*$E240*$G240*$K240)</f>
        <v>1001002.9679999999</v>
      </c>
      <c r="BH240" s="90">
        <v>16</v>
      </c>
      <c r="BI240" s="89">
        <f t="shared" ref="BI240:BI242" si="1210">(BH240*$D240*$E240*$G240*$K240)</f>
        <v>2288006.784</v>
      </c>
      <c r="BJ240" s="90">
        <v>0</v>
      </c>
      <c r="BK240" s="89">
        <f t="shared" ref="BK240:BK242" si="1211">(BJ240*$D240*$E240*$G240*$K240)</f>
        <v>0</v>
      </c>
      <c r="BL240" s="90">
        <v>0</v>
      </c>
      <c r="BM240" s="89">
        <f t="shared" ref="BM240:BM242" si="1212">(BL240*$D240*$E240*$G240*$K240)</f>
        <v>0</v>
      </c>
      <c r="BN240" s="90"/>
      <c r="BO240" s="89">
        <f t="shared" ref="BO240:BO242" si="1213">(BN240*$D240*$E240*$G240*$K240)</f>
        <v>0</v>
      </c>
      <c r="BP240" s="90"/>
      <c r="BQ240" s="89">
        <f t="shared" ref="BQ240:BQ242" si="1214">(BP240*$D240*$E240*$G240*$K240)</f>
        <v>0</v>
      </c>
      <c r="BR240" s="90">
        <v>1</v>
      </c>
      <c r="BS240" s="89">
        <f t="shared" ref="BS240:BS242" si="1215">(BR240*$D240*$E240*$G240*$K240)</f>
        <v>143000.424</v>
      </c>
      <c r="BT240" s="90"/>
      <c r="BU240" s="89">
        <f t="shared" ref="BU240:BU242" si="1216">(BT240*$D240*$E240*$G240*$K240)</f>
        <v>0</v>
      </c>
      <c r="BV240" s="90"/>
      <c r="BW240" s="89">
        <f t="shared" ref="BW240:BW242" si="1217">(BV240*$D240*$E240*$G240*$K240)</f>
        <v>0</v>
      </c>
      <c r="BX240" s="90"/>
      <c r="BY240" s="89">
        <f t="shared" ref="BY240:BY242" si="1218">(BX240*$D240*$E240*$G240*$K240)</f>
        <v>0</v>
      </c>
      <c r="BZ240" s="90"/>
      <c r="CA240" s="97">
        <f t="shared" ref="CA240:CA242" si="1219">(BZ240*$D240*$E240*$G240*$K240)</f>
        <v>0</v>
      </c>
      <c r="CB240" s="90">
        <v>0</v>
      </c>
      <c r="CC240" s="89">
        <f t="shared" ref="CC240:CC242" si="1220">(CB240*$D240*$E240*$G240*$J240)</f>
        <v>0</v>
      </c>
      <c r="CD240" s="90">
        <v>0</v>
      </c>
      <c r="CE240" s="89">
        <f t="shared" ref="CE240:CE242" si="1221">(CD240*$D240*$E240*$G240*$J240)</f>
        <v>0</v>
      </c>
      <c r="CF240" s="90">
        <v>0</v>
      </c>
      <c r="CG240" s="89">
        <f t="shared" ref="CG240:CG242" si="1222">(CF240*$D240*$E240*$G240*$J240)</f>
        <v>0</v>
      </c>
      <c r="CH240" s="90"/>
      <c r="CI240" s="90">
        <f t="shared" ref="CI240:CI242" si="1223">(CH240*$D240*$E240*$G240*$J240)</f>
        <v>0</v>
      </c>
      <c r="CJ240" s="90"/>
      <c r="CK240" s="89">
        <f t="shared" ref="CK240:CK242" si="1224">(CJ240*$D240*$E240*$G240*$K240)</f>
        <v>0</v>
      </c>
      <c r="CL240" s="90">
        <v>0</v>
      </c>
      <c r="CM240" s="89">
        <f t="shared" ref="CM240:CM242" si="1225">(CL240*$D240*$E240*$G240*$J240)</f>
        <v>0</v>
      </c>
      <c r="CN240" s="90"/>
      <c r="CO240" s="89">
        <f t="shared" ref="CO240:CO242" si="1226">(CN240*$D240*$E240*$G240*$J240)</f>
        <v>0</v>
      </c>
      <c r="CP240" s="90"/>
      <c r="CQ240" s="89">
        <f t="shared" ref="CQ240:CQ242" si="1227">(CP240*$D240*$E240*$G240*$J240)</f>
        <v>0</v>
      </c>
      <c r="CR240" s="90"/>
      <c r="CS240" s="89">
        <f t="shared" ref="CS240:CS242" si="1228">(CR240*$D240*$E240*$G240*$J240)</f>
        <v>0</v>
      </c>
      <c r="CT240" s="90"/>
      <c r="CU240" s="89">
        <f t="shared" ref="CU240:CU242" si="1229">(CT240*$D240*$E240*$G240*$J240)</f>
        <v>0</v>
      </c>
      <c r="CV240" s="90">
        <v>0</v>
      </c>
      <c r="CW240" s="89">
        <f t="shared" ref="CW240:CW242" si="1230">(CV240*$D240*$E240*$G240*$K240)</f>
        <v>0</v>
      </c>
      <c r="CX240" s="104"/>
      <c r="CY240" s="89">
        <f t="shared" ref="CY240:CY242" si="1231">(CX240*$D240*$E240*$G240*$K240)</f>
        <v>0</v>
      </c>
      <c r="CZ240" s="90"/>
      <c r="DA240" s="89">
        <f t="shared" ref="DA240:DA242" si="1232">(CZ240*$D240*$E240*$G240*$J240)</f>
        <v>0</v>
      </c>
      <c r="DB240" s="90">
        <v>0</v>
      </c>
      <c r="DC240" s="95">
        <f t="shared" ref="DC240:DC242" si="1233">(DB240*$D240*$E240*$G240*$K240)</f>
        <v>0</v>
      </c>
      <c r="DD240" s="90">
        <v>0</v>
      </c>
      <c r="DE240" s="89">
        <f t="shared" ref="DE240:DE242" si="1234">(DD240*$D240*$E240*$G240*$K240)</f>
        <v>0</v>
      </c>
      <c r="DF240" s="105"/>
      <c r="DG240" s="89">
        <f t="shared" ref="DG240:DG242" si="1235">(DF240*$D240*$E240*$G240*$K240)</f>
        <v>0</v>
      </c>
      <c r="DH240" s="90"/>
      <c r="DI240" s="89">
        <f t="shared" ref="DI240:DI242" si="1236">(DH240*$D240*$E240*$G240*$K240)</f>
        <v>0</v>
      </c>
      <c r="DJ240" s="90"/>
      <c r="DK240" s="89">
        <f t="shared" ref="DK240:DK242" si="1237">(DJ240*$D240*$E240*$G240*$L240)</f>
        <v>0</v>
      </c>
      <c r="DL240" s="90"/>
      <c r="DM240" s="97">
        <f t="shared" ref="DM240:DM242" si="1238">(DL240*$D240*$E240*$G240*$M240)</f>
        <v>0</v>
      </c>
      <c r="DN240" s="99">
        <f t="shared" si="1133"/>
        <v>301</v>
      </c>
      <c r="DO240" s="97">
        <f t="shared" si="1133"/>
        <v>36441274.716000006</v>
      </c>
    </row>
    <row r="241" spans="1:119" ht="26.25" customHeight="1" x14ac:dyDescent="0.25">
      <c r="A241" s="100"/>
      <c r="B241" s="101">
        <v>205</v>
      </c>
      <c r="C241" s="82" t="s">
        <v>369</v>
      </c>
      <c r="D241" s="83">
        <v>22900</v>
      </c>
      <c r="E241" s="102">
        <v>6.08</v>
      </c>
      <c r="F241" s="102"/>
      <c r="G241" s="85">
        <v>1</v>
      </c>
      <c r="H241" s="86"/>
      <c r="I241" s="86"/>
      <c r="J241" s="83">
        <v>1.4</v>
      </c>
      <c r="K241" s="83">
        <v>1.68</v>
      </c>
      <c r="L241" s="83">
        <v>2.23</v>
      </c>
      <c r="M241" s="87">
        <v>2.57</v>
      </c>
      <c r="N241" s="90">
        <v>12</v>
      </c>
      <c r="O241" s="89">
        <f t="shared" si="1187"/>
        <v>2339097.5999999996</v>
      </c>
      <c r="P241" s="90">
        <v>20</v>
      </c>
      <c r="Q241" s="90">
        <f t="shared" si="1188"/>
        <v>3898495.9999999995</v>
      </c>
      <c r="R241" s="90"/>
      <c r="S241" s="89">
        <f t="shared" si="1189"/>
        <v>0</v>
      </c>
      <c r="T241" s="90"/>
      <c r="U241" s="89">
        <f t="shared" si="1190"/>
        <v>0</v>
      </c>
      <c r="V241" s="90"/>
      <c r="W241" s="89">
        <f t="shared" si="1191"/>
        <v>0</v>
      </c>
      <c r="X241" s="90"/>
      <c r="Y241" s="89">
        <f t="shared" si="1192"/>
        <v>0</v>
      </c>
      <c r="Z241" s="90"/>
      <c r="AA241" s="89">
        <f t="shared" si="1193"/>
        <v>0</v>
      </c>
      <c r="AB241" s="90"/>
      <c r="AC241" s="89">
        <f t="shared" si="1194"/>
        <v>0</v>
      </c>
      <c r="AD241" s="90"/>
      <c r="AE241" s="89">
        <f t="shared" si="1195"/>
        <v>0</v>
      </c>
      <c r="AF241" s="90">
        <v>16</v>
      </c>
      <c r="AG241" s="89">
        <f t="shared" si="1196"/>
        <v>3118796.7999999998</v>
      </c>
      <c r="AH241" s="92"/>
      <c r="AI241" s="89">
        <f t="shared" si="1197"/>
        <v>0</v>
      </c>
      <c r="AJ241" s="90"/>
      <c r="AK241" s="89">
        <f t="shared" si="1198"/>
        <v>0</v>
      </c>
      <c r="AL241" s="104"/>
      <c r="AM241" s="89">
        <f t="shared" si="1199"/>
        <v>0</v>
      </c>
      <c r="AN241" s="90"/>
      <c r="AO241" s="95">
        <f t="shared" si="1200"/>
        <v>0</v>
      </c>
      <c r="AP241" s="90"/>
      <c r="AQ241" s="89">
        <f t="shared" si="1201"/>
        <v>0</v>
      </c>
      <c r="AR241" s="90"/>
      <c r="AS241" s="90">
        <f t="shared" si="1202"/>
        <v>0</v>
      </c>
      <c r="AT241" s="90">
        <v>2</v>
      </c>
      <c r="AU241" s="90">
        <f t="shared" si="1203"/>
        <v>389849.59999999998</v>
      </c>
      <c r="AV241" s="90"/>
      <c r="AW241" s="89">
        <f t="shared" si="1204"/>
        <v>0</v>
      </c>
      <c r="AX241" s="90"/>
      <c r="AY241" s="89">
        <f t="shared" si="1205"/>
        <v>0</v>
      </c>
      <c r="AZ241" s="90"/>
      <c r="BA241" s="89">
        <f t="shared" si="1206"/>
        <v>0</v>
      </c>
      <c r="BB241" s="90"/>
      <c r="BC241" s="89">
        <f t="shared" si="1207"/>
        <v>0</v>
      </c>
      <c r="BD241" s="90"/>
      <c r="BE241" s="89">
        <f t="shared" si="1208"/>
        <v>0</v>
      </c>
      <c r="BF241" s="90"/>
      <c r="BG241" s="89">
        <f t="shared" si="1209"/>
        <v>0</v>
      </c>
      <c r="BH241" s="90">
        <v>1</v>
      </c>
      <c r="BI241" s="89">
        <f t="shared" si="1210"/>
        <v>233909.75999999998</v>
      </c>
      <c r="BJ241" s="90"/>
      <c r="BK241" s="89">
        <f t="shared" si="1211"/>
        <v>0</v>
      </c>
      <c r="BL241" s="90"/>
      <c r="BM241" s="89">
        <f t="shared" si="1212"/>
        <v>0</v>
      </c>
      <c r="BN241" s="90"/>
      <c r="BO241" s="89">
        <f t="shared" si="1213"/>
        <v>0</v>
      </c>
      <c r="BP241" s="90"/>
      <c r="BQ241" s="89">
        <f t="shared" si="1214"/>
        <v>0</v>
      </c>
      <c r="BR241" s="90"/>
      <c r="BS241" s="89">
        <f t="shared" si="1215"/>
        <v>0</v>
      </c>
      <c r="BT241" s="90"/>
      <c r="BU241" s="89">
        <f t="shared" si="1216"/>
        <v>0</v>
      </c>
      <c r="BV241" s="90"/>
      <c r="BW241" s="89">
        <f t="shared" si="1217"/>
        <v>0</v>
      </c>
      <c r="BX241" s="90"/>
      <c r="BY241" s="89">
        <f t="shared" si="1218"/>
        <v>0</v>
      </c>
      <c r="BZ241" s="90"/>
      <c r="CA241" s="97">
        <f t="shared" si="1219"/>
        <v>0</v>
      </c>
      <c r="CB241" s="90"/>
      <c r="CC241" s="89">
        <f t="shared" si="1220"/>
        <v>0</v>
      </c>
      <c r="CD241" s="90"/>
      <c r="CE241" s="89">
        <f t="shared" si="1221"/>
        <v>0</v>
      </c>
      <c r="CF241" s="90"/>
      <c r="CG241" s="89">
        <f t="shared" si="1222"/>
        <v>0</v>
      </c>
      <c r="CH241" s="90"/>
      <c r="CI241" s="90">
        <f t="shared" si="1223"/>
        <v>0</v>
      </c>
      <c r="CJ241" s="90"/>
      <c r="CK241" s="89">
        <f t="shared" si="1224"/>
        <v>0</v>
      </c>
      <c r="CL241" s="90"/>
      <c r="CM241" s="89">
        <f t="shared" si="1225"/>
        <v>0</v>
      </c>
      <c r="CN241" s="90"/>
      <c r="CO241" s="89">
        <f t="shared" si="1226"/>
        <v>0</v>
      </c>
      <c r="CP241" s="90"/>
      <c r="CQ241" s="89">
        <f t="shared" si="1227"/>
        <v>0</v>
      </c>
      <c r="CR241" s="90"/>
      <c r="CS241" s="89">
        <f t="shared" si="1228"/>
        <v>0</v>
      </c>
      <c r="CT241" s="90"/>
      <c r="CU241" s="89">
        <f t="shared" si="1229"/>
        <v>0</v>
      </c>
      <c r="CV241" s="90"/>
      <c r="CW241" s="89">
        <f t="shared" si="1230"/>
        <v>0</v>
      </c>
      <c r="CX241" s="104"/>
      <c r="CY241" s="89">
        <f t="shared" si="1231"/>
        <v>0</v>
      </c>
      <c r="CZ241" s="90"/>
      <c r="DA241" s="89">
        <f t="shared" si="1232"/>
        <v>0</v>
      </c>
      <c r="DB241" s="90"/>
      <c r="DC241" s="95">
        <f t="shared" si="1233"/>
        <v>0</v>
      </c>
      <c r="DD241" s="90"/>
      <c r="DE241" s="89">
        <f t="shared" si="1234"/>
        <v>0</v>
      </c>
      <c r="DF241" s="105"/>
      <c r="DG241" s="89">
        <f t="shared" si="1235"/>
        <v>0</v>
      </c>
      <c r="DH241" s="90"/>
      <c r="DI241" s="89">
        <f t="shared" si="1236"/>
        <v>0</v>
      </c>
      <c r="DJ241" s="90"/>
      <c r="DK241" s="89">
        <f t="shared" si="1237"/>
        <v>0</v>
      </c>
      <c r="DL241" s="90"/>
      <c r="DM241" s="97">
        <f t="shared" si="1238"/>
        <v>0</v>
      </c>
      <c r="DN241" s="99">
        <f t="shared" si="1133"/>
        <v>51</v>
      </c>
      <c r="DO241" s="97">
        <f t="shared" si="1133"/>
        <v>9980149.7599999979</v>
      </c>
    </row>
    <row r="242" spans="1:119" ht="26.25" customHeight="1" x14ac:dyDescent="0.25">
      <c r="A242" s="100"/>
      <c r="B242" s="101">
        <v>206</v>
      </c>
      <c r="C242" s="82" t="s">
        <v>370</v>
      </c>
      <c r="D242" s="83">
        <v>22900</v>
      </c>
      <c r="E242" s="102">
        <v>7.12</v>
      </c>
      <c r="F242" s="102"/>
      <c r="G242" s="85">
        <v>1</v>
      </c>
      <c r="H242" s="86"/>
      <c r="I242" s="86"/>
      <c r="J242" s="83">
        <v>1.4</v>
      </c>
      <c r="K242" s="83">
        <v>1.68</v>
      </c>
      <c r="L242" s="83">
        <v>2.23</v>
      </c>
      <c r="M242" s="87">
        <v>2.57</v>
      </c>
      <c r="N242" s="90">
        <v>7</v>
      </c>
      <c r="O242" s="89">
        <f t="shared" si="1187"/>
        <v>1597870.4</v>
      </c>
      <c r="P242" s="90">
        <f>30-9</f>
        <v>21</v>
      </c>
      <c r="Q242" s="90">
        <f t="shared" si="1188"/>
        <v>4793611.1999999993</v>
      </c>
      <c r="R242" s="90"/>
      <c r="S242" s="89">
        <f t="shared" si="1189"/>
        <v>0</v>
      </c>
      <c r="T242" s="90"/>
      <c r="U242" s="89">
        <f t="shared" si="1190"/>
        <v>0</v>
      </c>
      <c r="V242" s="90"/>
      <c r="W242" s="89">
        <f t="shared" si="1191"/>
        <v>0</v>
      </c>
      <c r="X242" s="90"/>
      <c r="Y242" s="89">
        <f t="shared" si="1192"/>
        <v>0</v>
      </c>
      <c r="Z242" s="90"/>
      <c r="AA242" s="89">
        <f t="shared" si="1193"/>
        <v>0</v>
      </c>
      <c r="AB242" s="90"/>
      <c r="AC242" s="89">
        <f t="shared" si="1194"/>
        <v>0</v>
      </c>
      <c r="AD242" s="90">
        <v>7</v>
      </c>
      <c r="AE242" s="89">
        <f t="shared" si="1195"/>
        <v>1597870.4</v>
      </c>
      <c r="AF242" s="110">
        <f>40+14</f>
        <v>54</v>
      </c>
      <c r="AG242" s="89">
        <f t="shared" si="1196"/>
        <v>12326428.799999999</v>
      </c>
      <c r="AH242" s="92"/>
      <c r="AI242" s="89">
        <f t="shared" si="1197"/>
        <v>0</v>
      </c>
      <c r="AJ242" s="90"/>
      <c r="AK242" s="89">
        <f t="shared" si="1198"/>
        <v>0</v>
      </c>
      <c r="AL242" s="104"/>
      <c r="AM242" s="89">
        <f t="shared" si="1199"/>
        <v>0</v>
      </c>
      <c r="AN242" s="90"/>
      <c r="AO242" s="95">
        <f t="shared" si="1200"/>
        <v>0</v>
      </c>
      <c r="AP242" s="90"/>
      <c r="AQ242" s="89">
        <f t="shared" si="1201"/>
        <v>0</v>
      </c>
      <c r="AR242" s="90"/>
      <c r="AS242" s="90">
        <f t="shared" si="1202"/>
        <v>0</v>
      </c>
      <c r="AT242" s="90">
        <v>3</v>
      </c>
      <c r="AU242" s="90">
        <f t="shared" si="1203"/>
        <v>684801.6</v>
      </c>
      <c r="AV242" s="90"/>
      <c r="AW242" s="89">
        <f t="shared" si="1204"/>
        <v>0</v>
      </c>
      <c r="AX242" s="90"/>
      <c r="AY242" s="89">
        <f t="shared" si="1205"/>
        <v>0</v>
      </c>
      <c r="AZ242" s="90"/>
      <c r="BA242" s="89">
        <f t="shared" si="1206"/>
        <v>0</v>
      </c>
      <c r="BB242" s="90"/>
      <c r="BC242" s="89">
        <f t="shared" si="1207"/>
        <v>0</v>
      </c>
      <c r="BD242" s="90"/>
      <c r="BE242" s="89">
        <f t="shared" si="1208"/>
        <v>0</v>
      </c>
      <c r="BF242" s="90"/>
      <c r="BG242" s="89">
        <f t="shared" si="1209"/>
        <v>0</v>
      </c>
      <c r="BH242" s="90"/>
      <c r="BI242" s="89">
        <f t="shared" si="1210"/>
        <v>0</v>
      </c>
      <c r="BJ242" s="90"/>
      <c r="BK242" s="89">
        <f t="shared" si="1211"/>
        <v>0</v>
      </c>
      <c r="BL242" s="90"/>
      <c r="BM242" s="89">
        <f t="shared" si="1212"/>
        <v>0</v>
      </c>
      <c r="BN242" s="90"/>
      <c r="BO242" s="89">
        <f t="shared" si="1213"/>
        <v>0</v>
      </c>
      <c r="BP242" s="90"/>
      <c r="BQ242" s="89">
        <f t="shared" si="1214"/>
        <v>0</v>
      </c>
      <c r="BR242" s="90"/>
      <c r="BS242" s="89">
        <f t="shared" si="1215"/>
        <v>0</v>
      </c>
      <c r="BT242" s="90"/>
      <c r="BU242" s="89">
        <f t="shared" si="1216"/>
        <v>0</v>
      </c>
      <c r="BV242" s="90"/>
      <c r="BW242" s="89">
        <f t="shared" si="1217"/>
        <v>0</v>
      </c>
      <c r="BX242" s="90"/>
      <c r="BY242" s="89">
        <f t="shared" si="1218"/>
        <v>0</v>
      </c>
      <c r="BZ242" s="90"/>
      <c r="CA242" s="97">
        <f t="shared" si="1219"/>
        <v>0</v>
      </c>
      <c r="CB242" s="90"/>
      <c r="CC242" s="89">
        <f t="shared" si="1220"/>
        <v>0</v>
      </c>
      <c r="CD242" s="90"/>
      <c r="CE242" s="89">
        <f t="shared" si="1221"/>
        <v>0</v>
      </c>
      <c r="CF242" s="90"/>
      <c r="CG242" s="89">
        <f t="shared" si="1222"/>
        <v>0</v>
      </c>
      <c r="CH242" s="90"/>
      <c r="CI242" s="90">
        <f t="shared" si="1223"/>
        <v>0</v>
      </c>
      <c r="CJ242" s="90"/>
      <c r="CK242" s="89">
        <f t="shared" si="1224"/>
        <v>0</v>
      </c>
      <c r="CL242" s="90"/>
      <c r="CM242" s="89">
        <f t="shared" si="1225"/>
        <v>0</v>
      </c>
      <c r="CN242" s="90"/>
      <c r="CO242" s="89">
        <f t="shared" si="1226"/>
        <v>0</v>
      </c>
      <c r="CP242" s="90"/>
      <c r="CQ242" s="89">
        <f t="shared" si="1227"/>
        <v>0</v>
      </c>
      <c r="CR242" s="90"/>
      <c r="CS242" s="89">
        <f t="shared" si="1228"/>
        <v>0</v>
      </c>
      <c r="CT242" s="90"/>
      <c r="CU242" s="89">
        <f t="shared" si="1229"/>
        <v>0</v>
      </c>
      <c r="CV242" s="90"/>
      <c r="CW242" s="89">
        <f t="shared" si="1230"/>
        <v>0</v>
      </c>
      <c r="CX242" s="104"/>
      <c r="CY242" s="89">
        <f t="shared" si="1231"/>
        <v>0</v>
      </c>
      <c r="CZ242" s="90"/>
      <c r="DA242" s="89">
        <f t="shared" si="1232"/>
        <v>0</v>
      </c>
      <c r="DB242" s="90"/>
      <c r="DC242" s="95">
        <f t="shared" si="1233"/>
        <v>0</v>
      </c>
      <c r="DD242" s="90"/>
      <c r="DE242" s="89">
        <f t="shared" si="1234"/>
        <v>0</v>
      </c>
      <c r="DF242" s="105"/>
      <c r="DG242" s="89">
        <f t="shared" si="1235"/>
        <v>0</v>
      </c>
      <c r="DH242" s="90"/>
      <c r="DI242" s="89">
        <f t="shared" si="1236"/>
        <v>0</v>
      </c>
      <c r="DJ242" s="90"/>
      <c r="DK242" s="89">
        <f t="shared" si="1237"/>
        <v>0</v>
      </c>
      <c r="DL242" s="90"/>
      <c r="DM242" s="97">
        <f t="shared" si="1238"/>
        <v>0</v>
      </c>
      <c r="DN242" s="99">
        <f t="shared" si="1133"/>
        <v>92</v>
      </c>
      <c r="DO242" s="97">
        <f t="shared" si="1133"/>
        <v>21000582.399999999</v>
      </c>
    </row>
    <row r="243" spans="1:119" ht="15.75" customHeight="1" x14ac:dyDescent="0.25">
      <c r="A243" s="100">
        <v>26</v>
      </c>
      <c r="B243" s="101"/>
      <c r="C243" s="178" t="s">
        <v>371</v>
      </c>
      <c r="D243" s="83">
        <v>22900</v>
      </c>
      <c r="E243" s="102">
        <v>0.79</v>
      </c>
      <c r="F243" s="102"/>
      <c r="G243" s="85">
        <v>1</v>
      </c>
      <c r="H243" s="86"/>
      <c r="I243" s="86"/>
      <c r="J243" s="83">
        <v>1.4</v>
      </c>
      <c r="K243" s="83">
        <v>1.68</v>
      </c>
      <c r="L243" s="83">
        <v>2.23</v>
      </c>
      <c r="M243" s="87">
        <v>2.57</v>
      </c>
      <c r="N243" s="110">
        <f>SUM(N244)</f>
        <v>0</v>
      </c>
      <c r="O243" s="110">
        <f t="shared" ref="O243:BZ243" si="1239">SUM(O244)</f>
        <v>0</v>
      </c>
      <c r="P243" s="110">
        <f t="shared" si="1239"/>
        <v>0</v>
      </c>
      <c r="Q243" s="110">
        <f t="shared" si="1239"/>
        <v>0</v>
      </c>
      <c r="R243" s="110">
        <f t="shared" si="1239"/>
        <v>1</v>
      </c>
      <c r="S243" s="110">
        <f t="shared" si="1239"/>
        <v>27860.14</v>
      </c>
      <c r="T243" s="110">
        <f t="shared" si="1239"/>
        <v>0</v>
      </c>
      <c r="U243" s="110">
        <f t="shared" si="1239"/>
        <v>0</v>
      </c>
      <c r="V243" s="110">
        <f t="shared" si="1239"/>
        <v>0</v>
      </c>
      <c r="W243" s="110">
        <f t="shared" si="1239"/>
        <v>0</v>
      </c>
      <c r="X243" s="110">
        <f t="shared" si="1239"/>
        <v>0</v>
      </c>
      <c r="Y243" s="110">
        <f t="shared" si="1239"/>
        <v>0</v>
      </c>
      <c r="Z243" s="110">
        <f t="shared" si="1239"/>
        <v>0</v>
      </c>
      <c r="AA243" s="110">
        <f t="shared" si="1239"/>
        <v>0</v>
      </c>
      <c r="AB243" s="110">
        <f t="shared" si="1239"/>
        <v>0</v>
      </c>
      <c r="AC243" s="110">
        <f t="shared" si="1239"/>
        <v>0</v>
      </c>
      <c r="AD243" s="110">
        <f t="shared" si="1239"/>
        <v>0</v>
      </c>
      <c r="AE243" s="110">
        <f t="shared" si="1239"/>
        <v>0</v>
      </c>
      <c r="AF243" s="110">
        <f t="shared" si="1239"/>
        <v>0</v>
      </c>
      <c r="AG243" s="110">
        <f t="shared" si="1239"/>
        <v>0</v>
      </c>
      <c r="AH243" s="110">
        <f t="shared" si="1239"/>
        <v>131</v>
      </c>
      <c r="AI243" s="110">
        <f t="shared" si="1239"/>
        <v>3649678.3400000003</v>
      </c>
      <c r="AJ243" s="110">
        <f t="shared" si="1239"/>
        <v>0</v>
      </c>
      <c r="AK243" s="110">
        <f t="shared" si="1239"/>
        <v>0</v>
      </c>
      <c r="AL243" s="110">
        <f t="shared" si="1239"/>
        <v>0</v>
      </c>
      <c r="AM243" s="110">
        <f t="shared" si="1239"/>
        <v>0</v>
      </c>
      <c r="AN243" s="110">
        <f t="shared" si="1239"/>
        <v>0</v>
      </c>
      <c r="AO243" s="110">
        <f t="shared" si="1239"/>
        <v>0</v>
      </c>
      <c r="AP243" s="110">
        <v>0</v>
      </c>
      <c r="AQ243" s="110">
        <f t="shared" si="1239"/>
        <v>0</v>
      </c>
      <c r="AR243" s="110">
        <f t="shared" si="1239"/>
        <v>0</v>
      </c>
      <c r="AS243" s="110">
        <f t="shared" si="1239"/>
        <v>0</v>
      </c>
      <c r="AT243" s="110">
        <f t="shared" si="1239"/>
        <v>0</v>
      </c>
      <c r="AU243" s="110">
        <f t="shared" si="1239"/>
        <v>0</v>
      </c>
      <c r="AV243" s="110">
        <f t="shared" si="1239"/>
        <v>0</v>
      </c>
      <c r="AW243" s="110">
        <f t="shared" si="1239"/>
        <v>0</v>
      </c>
      <c r="AX243" s="110">
        <f t="shared" si="1239"/>
        <v>0</v>
      </c>
      <c r="AY243" s="110">
        <f t="shared" si="1239"/>
        <v>0</v>
      </c>
      <c r="AZ243" s="110">
        <f t="shared" si="1239"/>
        <v>0</v>
      </c>
      <c r="BA243" s="110">
        <f t="shared" si="1239"/>
        <v>0</v>
      </c>
      <c r="BB243" s="110">
        <f t="shared" si="1239"/>
        <v>0</v>
      </c>
      <c r="BC243" s="110">
        <f t="shared" si="1239"/>
        <v>0</v>
      </c>
      <c r="BD243" s="110">
        <f t="shared" si="1239"/>
        <v>0</v>
      </c>
      <c r="BE243" s="110">
        <f t="shared" si="1239"/>
        <v>0</v>
      </c>
      <c r="BF243" s="110">
        <f t="shared" si="1239"/>
        <v>0</v>
      </c>
      <c r="BG243" s="110">
        <f t="shared" si="1239"/>
        <v>0</v>
      </c>
      <c r="BH243" s="110">
        <f t="shared" si="1239"/>
        <v>32</v>
      </c>
      <c r="BI243" s="110">
        <f t="shared" si="1239"/>
        <v>972572.15999999992</v>
      </c>
      <c r="BJ243" s="110">
        <f t="shared" si="1239"/>
        <v>0</v>
      </c>
      <c r="BK243" s="110">
        <f t="shared" si="1239"/>
        <v>0</v>
      </c>
      <c r="BL243" s="110">
        <f t="shared" si="1239"/>
        <v>0</v>
      </c>
      <c r="BM243" s="110">
        <f t="shared" si="1239"/>
        <v>0</v>
      </c>
      <c r="BN243" s="110">
        <f t="shared" si="1239"/>
        <v>0</v>
      </c>
      <c r="BO243" s="110">
        <f t="shared" si="1239"/>
        <v>0</v>
      </c>
      <c r="BP243" s="110">
        <f t="shared" si="1239"/>
        <v>0</v>
      </c>
      <c r="BQ243" s="110">
        <f t="shared" si="1239"/>
        <v>0</v>
      </c>
      <c r="BR243" s="110">
        <f t="shared" si="1239"/>
        <v>15</v>
      </c>
      <c r="BS243" s="110">
        <f t="shared" si="1239"/>
        <v>569866.5</v>
      </c>
      <c r="BT243" s="110">
        <f t="shared" si="1239"/>
        <v>0</v>
      </c>
      <c r="BU243" s="110">
        <f t="shared" si="1239"/>
        <v>0</v>
      </c>
      <c r="BV243" s="110">
        <f t="shared" si="1239"/>
        <v>0</v>
      </c>
      <c r="BW243" s="110">
        <f t="shared" si="1239"/>
        <v>0</v>
      </c>
      <c r="BX243" s="110">
        <f t="shared" si="1239"/>
        <v>7</v>
      </c>
      <c r="BY243" s="110">
        <f t="shared" si="1239"/>
        <v>212750.16</v>
      </c>
      <c r="BZ243" s="110">
        <f t="shared" si="1239"/>
        <v>0</v>
      </c>
      <c r="CA243" s="110">
        <f t="shared" ref="CA243:DO243" si="1240">SUM(CA244)</f>
        <v>0</v>
      </c>
      <c r="CB243" s="110">
        <f t="shared" si="1240"/>
        <v>0</v>
      </c>
      <c r="CC243" s="110">
        <f t="shared" si="1240"/>
        <v>0</v>
      </c>
      <c r="CD243" s="110">
        <f t="shared" si="1240"/>
        <v>0</v>
      </c>
      <c r="CE243" s="110">
        <f t="shared" si="1240"/>
        <v>0</v>
      </c>
      <c r="CF243" s="110">
        <f t="shared" si="1240"/>
        <v>0</v>
      </c>
      <c r="CG243" s="110">
        <f t="shared" si="1240"/>
        <v>0</v>
      </c>
      <c r="CH243" s="110">
        <f t="shared" si="1240"/>
        <v>0</v>
      </c>
      <c r="CI243" s="110">
        <f t="shared" si="1240"/>
        <v>0</v>
      </c>
      <c r="CJ243" s="110">
        <f t="shared" si="1240"/>
        <v>0</v>
      </c>
      <c r="CK243" s="110">
        <f t="shared" si="1240"/>
        <v>0</v>
      </c>
      <c r="CL243" s="110">
        <f t="shared" si="1240"/>
        <v>0</v>
      </c>
      <c r="CM243" s="110">
        <f t="shared" si="1240"/>
        <v>0</v>
      </c>
      <c r="CN243" s="110">
        <f t="shared" si="1240"/>
        <v>0</v>
      </c>
      <c r="CO243" s="110">
        <f t="shared" si="1240"/>
        <v>0</v>
      </c>
      <c r="CP243" s="110">
        <f t="shared" si="1240"/>
        <v>0</v>
      </c>
      <c r="CQ243" s="110">
        <f t="shared" si="1240"/>
        <v>0</v>
      </c>
      <c r="CR243" s="110">
        <f t="shared" si="1240"/>
        <v>1</v>
      </c>
      <c r="CS243" s="110">
        <f t="shared" si="1240"/>
        <v>28619.961999999996</v>
      </c>
      <c r="CT243" s="110">
        <f t="shared" si="1240"/>
        <v>2</v>
      </c>
      <c r="CU243" s="110">
        <f t="shared" si="1240"/>
        <v>57239.923999999992</v>
      </c>
      <c r="CV243" s="110">
        <f t="shared" si="1240"/>
        <v>0</v>
      </c>
      <c r="CW243" s="110">
        <f t="shared" si="1240"/>
        <v>0</v>
      </c>
      <c r="CX243" s="110">
        <f t="shared" si="1240"/>
        <v>0</v>
      </c>
      <c r="CY243" s="110">
        <f t="shared" si="1240"/>
        <v>0</v>
      </c>
      <c r="CZ243" s="110">
        <f t="shared" si="1240"/>
        <v>0</v>
      </c>
      <c r="DA243" s="110">
        <f t="shared" si="1240"/>
        <v>0</v>
      </c>
      <c r="DB243" s="110">
        <f t="shared" si="1240"/>
        <v>0</v>
      </c>
      <c r="DC243" s="113">
        <f t="shared" si="1240"/>
        <v>0</v>
      </c>
      <c r="DD243" s="110">
        <f t="shared" si="1240"/>
        <v>1</v>
      </c>
      <c r="DE243" s="110">
        <f t="shared" si="1240"/>
        <v>30392.879999999997</v>
      </c>
      <c r="DF243" s="114">
        <f t="shared" si="1240"/>
        <v>0</v>
      </c>
      <c r="DG243" s="110">
        <f t="shared" si="1240"/>
        <v>0</v>
      </c>
      <c r="DH243" s="110">
        <f t="shared" si="1240"/>
        <v>1</v>
      </c>
      <c r="DI243" s="110">
        <f t="shared" si="1240"/>
        <v>34343.954399999995</v>
      </c>
      <c r="DJ243" s="110">
        <v>0</v>
      </c>
      <c r="DK243" s="110">
        <f t="shared" si="1240"/>
        <v>0</v>
      </c>
      <c r="DL243" s="110">
        <f t="shared" si="1240"/>
        <v>10</v>
      </c>
      <c r="DM243" s="110">
        <f t="shared" si="1240"/>
        <v>557926.43999999994</v>
      </c>
      <c r="DN243" s="110">
        <f t="shared" si="1240"/>
        <v>201</v>
      </c>
      <c r="DO243" s="110">
        <f t="shared" si="1240"/>
        <v>6141250.4604000002</v>
      </c>
    </row>
    <row r="244" spans="1:119" ht="45" customHeight="1" x14ac:dyDescent="0.25">
      <c r="A244" s="100"/>
      <c r="B244" s="101">
        <v>207</v>
      </c>
      <c r="C244" s="156" t="s">
        <v>372</v>
      </c>
      <c r="D244" s="83">
        <v>22900</v>
      </c>
      <c r="E244" s="102">
        <v>0.79</v>
      </c>
      <c r="F244" s="102"/>
      <c r="G244" s="85">
        <v>1</v>
      </c>
      <c r="H244" s="86"/>
      <c r="I244" s="86"/>
      <c r="J244" s="83">
        <v>1.4</v>
      </c>
      <c r="K244" s="83">
        <v>1.68</v>
      </c>
      <c r="L244" s="83">
        <v>2.23</v>
      </c>
      <c r="M244" s="87">
        <v>2.57</v>
      </c>
      <c r="N244" s="90"/>
      <c r="O244" s="89">
        <f t="shared" si="1065"/>
        <v>0</v>
      </c>
      <c r="P244" s="90"/>
      <c r="Q244" s="90">
        <f>(P244*$D244*$E244*$G244*$J244*$Q$10)</f>
        <v>0</v>
      </c>
      <c r="R244" s="90">
        <v>1</v>
      </c>
      <c r="S244" s="89">
        <f>(R244*$D244*$E244*$G244*$J244*$S$10)</f>
        <v>27860.14</v>
      </c>
      <c r="T244" s="90"/>
      <c r="U244" s="89">
        <f>(T244/12*7*$D244*$E244*$G244*$J244*$U$10)+(T244/12*5*$D244*$E244*$G244*$J244*$U$11)</f>
        <v>0</v>
      </c>
      <c r="V244" s="90"/>
      <c r="W244" s="89">
        <f>(V244*$D244*$E244*$G244*$J244*$W$10)</f>
        <v>0</v>
      </c>
      <c r="X244" s="90"/>
      <c r="Y244" s="89">
        <f>(X244*$D244*$E244*$G244*$J244*$Y$10)</f>
        <v>0</v>
      </c>
      <c r="Z244" s="90"/>
      <c r="AA244" s="89">
        <f>(Z244*$D244*$E244*$G244*$J244*$AA$10)</f>
        <v>0</v>
      </c>
      <c r="AB244" s="90"/>
      <c r="AC244" s="89">
        <f>(AB244*$D244*$E244*$G244*$J244*$AC$10)</f>
        <v>0</v>
      </c>
      <c r="AD244" s="90"/>
      <c r="AE244" s="89">
        <f>(AD244*$D244*$E244*$G244*$J244*$AE$10)</f>
        <v>0</v>
      </c>
      <c r="AF244" s="90"/>
      <c r="AG244" s="89">
        <f>(AF244*$D244*$E244*$G244*$J244*$AG$10)</f>
        <v>0</v>
      </c>
      <c r="AH244" s="90">
        <v>131</v>
      </c>
      <c r="AI244" s="89">
        <f>(AH244*$D244*$E244*$G244*$J244*$AI$10)</f>
        <v>3649678.3400000003</v>
      </c>
      <c r="AJ244" s="90"/>
      <c r="AK244" s="89">
        <f>(AJ244*$D244*$E244*$G244*$J244*$AK$10)</f>
        <v>0</v>
      </c>
      <c r="AL244" s="104">
        <v>0</v>
      </c>
      <c r="AM244" s="89">
        <f>(AL244*$D244*$E244*$G244*$K244*$AM$10)</f>
        <v>0</v>
      </c>
      <c r="AN244" s="90"/>
      <c r="AO244" s="95">
        <f>(AN244*$D244*$E244*$G244*$K244*$AO$10)</f>
        <v>0</v>
      </c>
      <c r="AP244" s="110"/>
      <c r="AQ244" s="89">
        <f>(AP244*$D244*$E244*$G244*$J244*$AQ$10)</f>
        <v>0</v>
      </c>
      <c r="AR244" s="90"/>
      <c r="AS244" s="90">
        <f>(AR244*$D244*$E244*$G244*$J244*$AS$10)</f>
        <v>0</v>
      </c>
      <c r="AT244" s="90"/>
      <c r="AU244" s="90">
        <f>(AT244*$D244*$E244*$G244*$J244*$AU$10)</f>
        <v>0</v>
      </c>
      <c r="AV244" s="90"/>
      <c r="AW244" s="89">
        <f>(AV244*$D244*$E244*$G244*$J244*$AW$10)</f>
        <v>0</v>
      </c>
      <c r="AX244" s="90"/>
      <c r="AY244" s="89">
        <f>(AX244*$D244*$E244*$G244*$J244*$AY$10)</f>
        <v>0</v>
      </c>
      <c r="AZ244" s="90"/>
      <c r="BA244" s="89">
        <f>(AZ244*$D244*$E244*$G244*$J244*$BA$10)</f>
        <v>0</v>
      </c>
      <c r="BB244" s="90"/>
      <c r="BC244" s="89">
        <f>(BB244*$D244*$E244*$G244*$J244*$BC$10)</f>
        <v>0</v>
      </c>
      <c r="BD244" s="90"/>
      <c r="BE244" s="89">
        <f>(BD244*$D244*$E244*$G244*$J244*$BE$10)</f>
        <v>0</v>
      </c>
      <c r="BF244" s="90"/>
      <c r="BG244" s="89">
        <f>(BF244*$D244*$E244*$G244*$K244*$BG$10)</f>
        <v>0</v>
      </c>
      <c r="BH244" s="90">
        <v>32</v>
      </c>
      <c r="BI244" s="89">
        <f>(BH244*$D244*$E244*$G244*$K244*$BI$10)</f>
        <v>972572.15999999992</v>
      </c>
      <c r="BJ244" s="90"/>
      <c r="BK244" s="89">
        <f>(BJ244*$D244*$E244*$G244*$K244*$BK$10)</f>
        <v>0</v>
      </c>
      <c r="BL244" s="90"/>
      <c r="BM244" s="89">
        <f>(BL244*$D244*$E244*$G244*$K244*$BM$10)</f>
        <v>0</v>
      </c>
      <c r="BN244" s="90"/>
      <c r="BO244" s="89">
        <f>(BN244*$D244*$E244*$G244*$K244*$BO$10)</f>
        <v>0</v>
      </c>
      <c r="BP244" s="90"/>
      <c r="BQ244" s="89">
        <f>(BP244*$D244*$E244*$G244*$K244*$BQ$10)</f>
        <v>0</v>
      </c>
      <c r="BR244" s="90">
        <v>15</v>
      </c>
      <c r="BS244" s="89">
        <f>(BR244*$D244*$E244*$G244*$K244*$BS$10)</f>
        <v>569866.5</v>
      </c>
      <c r="BT244" s="90"/>
      <c r="BU244" s="89">
        <f>(BT244*$D244*$E244*$G244*$K244*$BU$10)</f>
        <v>0</v>
      </c>
      <c r="BV244" s="90"/>
      <c r="BW244" s="89">
        <f>(BV244*$D244*$E244*$G244*$K244*$BW$10)</f>
        <v>0</v>
      </c>
      <c r="BX244" s="90">
        <v>7</v>
      </c>
      <c r="BY244" s="89">
        <f>(BX244*$D244*$E244*$G244*$K244*$BY$10)</f>
        <v>212750.16</v>
      </c>
      <c r="BZ244" s="90"/>
      <c r="CA244" s="97">
        <f>(BZ244*$D244*$E244*$G244*$K244*$CA$10)</f>
        <v>0</v>
      </c>
      <c r="CB244" s="90"/>
      <c r="CC244" s="89">
        <f>(CB244*$D244*$E244*$G244*$J244*$CC$10)</f>
        <v>0</v>
      </c>
      <c r="CD244" s="90"/>
      <c r="CE244" s="89">
        <f>(CD244*$D244*$E244*$G244*$J244*$CE$10)</f>
        <v>0</v>
      </c>
      <c r="CF244" s="90"/>
      <c r="CG244" s="89">
        <f>(CF244*$D244*$E244*$G244*$J244*$CG$10)</f>
        <v>0</v>
      </c>
      <c r="CH244" s="90"/>
      <c r="CI244" s="90">
        <f>(CH244*$D244*$E244*$G244*$J244*$CI$10)</f>
        <v>0</v>
      </c>
      <c r="CJ244" s="90"/>
      <c r="CK244" s="89">
        <f>(CJ244*$D244*$E244*$G244*$K244*$CK$10)</f>
        <v>0</v>
      </c>
      <c r="CL244" s="90"/>
      <c r="CM244" s="89">
        <f>(CL244*$D244*$E244*$G244*$J244*$CM$10)</f>
        <v>0</v>
      </c>
      <c r="CN244" s="90"/>
      <c r="CO244" s="89">
        <f>(CN244*$D244*$E244*$G244*$J244*$CO$10)</f>
        <v>0</v>
      </c>
      <c r="CP244" s="90"/>
      <c r="CQ244" s="89">
        <f>(CP244*$D244*$E244*$G244*$J244*$CQ$10)</f>
        <v>0</v>
      </c>
      <c r="CR244" s="90">
        <v>1</v>
      </c>
      <c r="CS244" s="89">
        <f>(CR244*$D244*$E244*$G244*$J244*$CS$10)</f>
        <v>28619.961999999996</v>
      </c>
      <c r="CT244" s="90">
        <v>2</v>
      </c>
      <c r="CU244" s="89">
        <f>(CT244*$D244*$E244*$G244*$J244*$CU$10)</f>
        <v>57239.923999999992</v>
      </c>
      <c r="CV244" s="90"/>
      <c r="CW244" s="89">
        <f>(CV244*$D244*$E244*$G244*$K244*$CW$10)</f>
        <v>0</v>
      </c>
      <c r="CX244" s="104">
        <v>0</v>
      </c>
      <c r="CY244" s="89">
        <f>(CX244*$D244*$E244*$G244*$K244*$CY$10)</f>
        <v>0</v>
      </c>
      <c r="CZ244" s="90"/>
      <c r="DA244" s="89">
        <f>(CZ244*$D244*$E244*$G244*$J244*$DA$10)</f>
        <v>0</v>
      </c>
      <c r="DB244" s="90"/>
      <c r="DC244" s="95">
        <f>(DB244*$D244*$E244*$G244*$K244*$DC$10)</f>
        <v>0</v>
      </c>
      <c r="DD244" s="90">
        <v>1</v>
      </c>
      <c r="DE244" s="89">
        <f>(DD244*$D244*$E244*$G244*$K244*$DE$10)</f>
        <v>30392.879999999997</v>
      </c>
      <c r="DF244" s="105"/>
      <c r="DG244" s="89">
        <f>(DF244*$D244*$E244*$G244*$K244*$DG$10)</f>
        <v>0</v>
      </c>
      <c r="DH244" s="90">
        <v>1</v>
      </c>
      <c r="DI244" s="89">
        <f>(DH244*$D244*$E244*$G244*$K244*$DI$10)</f>
        <v>34343.954399999995</v>
      </c>
      <c r="DJ244" s="90"/>
      <c r="DK244" s="89">
        <f>(DJ244*$D244*$E244*$G244*$L244*$DK$10)</f>
        <v>0</v>
      </c>
      <c r="DL244" s="90">
        <v>10</v>
      </c>
      <c r="DM244" s="97">
        <f>(DL244*$D244*$E244*$G244*$M244*$DM$10)</f>
        <v>557926.43999999994</v>
      </c>
      <c r="DN244" s="99">
        <f>SUM(N244,P244,R244,T244,V244,X244,Z244,AB244,AD244,AF244,AH244,AJ244,AL244,AP244,AR244,CF244,AT244,AV244,AX244,AZ244,BB244,CJ244,BD244,BF244,BH244,BL244,AN244,BN244,BP244,BR244,BT244,BV244,BX244,BZ244,CB244,CD244,CH244,CL244,CN244,CP244,CR244,CT244,CV244,CX244,BJ244,CZ244,DB244,DD244,DF244,DH244,DJ244,DL244)</f>
        <v>201</v>
      </c>
      <c r="DO244" s="97">
        <f>SUM(O244,Q244,S244,U244,W244,Y244,AA244,AC244,AE244,AG244,AI244,AK244,AM244,AQ244,AS244,CG244,AU244,AW244,AY244,BA244,BC244,CK244,BE244,BG244,BI244,BM244,AO244,BO244,BQ244,BS244,BU244,BW244,BY244,CA244,CC244,CE244,CI244,CM244,CO244,CQ244,CS244,CU244,CW244,CY244,BK244,DA244,DC244,DE244,DG244,DI244,DK244,DM244)</f>
        <v>6141250.4604000002</v>
      </c>
    </row>
    <row r="245" spans="1:119" ht="15.75" customHeight="1" x14ac:dyDescent="0.25">
      <c r="A245" s="100">
        <v>27</v>
      </c>
      <c r="B245" s="101"/>
      <c r="C245" s="178" t="s">
        <v>373</v>
      </c>
      <c r="D245" s="83">
        <v>22900</v>
      </c>
      <c r="E245" s="106">
        <v>0.73</v>
      </c>
      <c r="F245" s="106"/>
      <c r="G245" s="85">
        <v>1</v>
      </c>
      <c r="H245" s="86"/>
      <c r="I245" s="86"/>
      <c r="J245" s="83">
        <v>1.4</v>
      </c>
      <c r="K245" s="83">
        <v>1.68</v>
      </c>
      <c r="L245" s="83">
        <v>2.23</v>
      </c>
      <c r="M245" s="87">
        <v>2.57</v>
      </c>
      <c r="N245" s="110">
        <f>SUM(N246:N259)</f>
        <v>1219</v>
      </c>
      <c r="O245" s="110">
        <f t="shared" ref="O245:BZ245" si="1241">SUM(O246:O259)</f>
        <v>36996727.039999999</v>
      </c>
      <c r="P245" s="110">
        <f t="shared" si="1241"/>
        <v>1009</v>
      </c>
      <c r="Q245" s="110">
        <f t="shared" si="1241"/>
        <v>28148615.879999995</v>
      </c>
      <c r="R245" s="110">
        <f t="shared" si="1241"/>
        <v>322</v>
      </c>
      <c r="S245" s="110">
        <f t="shared" si="1241"/>
        <v>7218693.7200000007</v>
      </c>
      <c r="T245" s="110">
        <f t="shared" si="1241"/>
        <v>1</v>
      </c>
      <c r="U245" s="110">
        <f t="shared" si="1241"/>
        <v>35933.916666666664</v>
      </c>
      <c r="V245" s="110">
        <f t="shared" si="1241"/>
        <v>5</v>
      </c>
      <c r="W245" s="110">
        <f t="shared" si="1241"/>
        <v>176330</v>
      </c>
      <c r="X245" s="110">
        <f t="shared" si="1241"/>
        <v>0</v>
      </c>
      <c r="Y245" s="110">
        <f t="shared" si="1241"/>
        <v>0</v>
      </c>
      <c r="Z245" s="110">
        <f t="shared" si="1241"/>
        <v>0</v>
      </c>
      <c r="AA245" s="110">
        <f t="shared" si="1241"/>
        <v>0</v>
      </c>
      <c r="AB245" s="110">
        <f t="shared" si="1241"/>
        <v>0</v>
      </c>
      <c r="AC245" s="110">
        <f t="shared" si="1241"/>
        <v>0</v>
      </c>
      <c r="AD245" s="110">
        <f t="shared" si="1241"/>
        <v>315</v>
      </c>
      <c r="AE245" s="110">
        <f t="shared" si="1241"/>
        <v>8762254.4800000004</v>
      </c>
      <c r="AF245" s="110">
        <f t="shared" si="1241"/>
        <v>600</v>
      </c>
      <c r="AG245" s="110">
        <f t="shared" si="1241"/>
        <v>31720163.999999996</v>
      </c>
      <c r="AH245" s="110">
        <f t="shared" si="1241"/>
        <v>0</v>
      </c>
      <c r="AI245" s="110">
        <f t="shared" si="1241"/>
        <v>0</v>
      </c>
      <c r="AJ245" s="110">
        <f t="shared" si="1241"/>
        <v>2321</v>
      </c>
      <c r="AK245" s="110">
        <f t="shared" si="1241"/>
        <v>76830443.480000004</v>
      </c>
      <c r="AL245" s="110">
        <f t="shared" si="1241"/>
        <v>0</v>
      </c>
      <c r="AM245" s="110">
        <f t="shared" si="1241"/>
        <v>0</v>
      </c>
      <c r="AN245" s="110">
        <f t="shared" si="1241"/>
        <v>195</v>
      </c>
      <c r="AO245" s="110">
        <f t="shared" si="1241"/>
        <v>5545777.2719999999</v>
      </c>
      <c r="AP245" s="110">
        <v>26</v>
      </c>
      <c r="AQ245" s="110">
        <f t="shared" si="1241"/>
        <v>624208.19999999995</v>
      </c>
      <c r="AR245" s="110">
        <f t="shared" si="1241"/>
        <v>90</v>
      </c>
      <c r="AS245" s="110">
        <f t="shared" si="1241"/>
        <v>2032283.4</v>
      </c>
      <c r="AT245" s="110">
        <f t="shared" si="1241"/>
        <v>1881</v>
      </c>
      <c r="AU245" s="110">
        <f t="shared" si="1241"/>
        <v>45195703.350000009</v>
      </c>
      <c r="AV245" s="110">
        <f t="shared" si="1241"/>
        <v>0</v>
      </c>
      <c r="AW245" s="110">
        <f t="shared" si="1241"/>
        <v>0</v>
      </c>
      <c r="AX245" s="110">
        <f t="shared" si="1241"/>
        <v>0</v>
      </c>
      <c r="AY245" s="110">
        <f t="shared" si="1241"/>
        <v>0</v>
      </c>
      <c r="AZ245" s="110">
        <f t="shared" si="1241"/>
        <v>0</v>
      </c>
      <c r="BA245" s="110">
        <f t="shared" si="1241"/>
        <v>0</v>
      </c>
      <c r="BB245" s="110">
        <f t="shared" si="1241"/>
        <v>600</v>
      </c>
      <c r="BC245" s="110">
        <f t="shared" si="1241"/>
        <v>14215532.24</v>
      </c>
      <c r="BD245" s="110">
        <f t="shared" si="1241"/>
        <v>403</v>
      </c>
      <c r="BE245" s="110">
        <f t="shared" si="1241"/>
        <v>9530668.5599999987</v>
      </c>
      <c r="BF245" s="110">
        <f t="shared" si="1241"/>
        <v>1670</v>
      </c>
      <c r="BG245" s="110">
        <f t="shared" si="1241"/>
        <v>48926419.751999997</v>
      </c>
      <c r="BH245" s="110">
        <f t="shared" si="1241"/>
        <v>837</v>
      </c>
      <c r="BI245" s="110">
        <f t="shared" si="1241"/>
        <v>23261979.384</v>
      </c>
      <c r="BJ245" s="110">
        <f t="shared" si="1241"/>
        <v>811</v>
      </c>
      <c r="BK245" s="110">
        <f t="shared" si="1241"/>
        <v>22879490.759999998</v>
      </c>
      <c r="BL245" s="110">
        <f t="shared" si="1241"/>
        <v>0</v>
      </c>
      <c r="BM245" s="110">
        <f t="shared" si="1241"/>
        <v>0</v>
      </c>
      <c r="BN245" s="110">
        <f t="shared" si="1241"/>
        <v>1379</v>
      </c>
      <c r="BO245" s="110">
        <f t="shared" si="1241"/>
        <v>39534134.975999996</v>
      </c>
      <c r="BP245" s="110">
        <f t="shared" si="1241"/>
        <v>522</v>
      </c>
      <c r="BQ245" s="110">
        <f t="shared" si="1241"/>
        <v>14494710.720000001</v>
      </c>
      <c r="BR245" s="110">
        <f t="shared" si="1241"/>
        <v>567</v>
      </c>
      <c r="BS245" s="110">
        <f t="shared" si="1241"/>
        <v>16349445.84</v>
      </c>
      <c r="BT245" s="110">
        <f t="shared" si="1241"/>
        <v>933</v>
      </c>
      <c r="BU245" s="110">
        <f t="shared" si="1241"/>
        <v>26801018.663999997</v>
      </c>
      <c r="BV245" s="110">
        <f t="shared" si="1241"/>
        <v>658</v>
      </c>
      <c r="BW245" s="110">
        <f t="shared" si="1241"/>
        <v>19569936.960000001</v>
      </c>
      <c r="BX245" s="110">
        <f t="shared" si="1241"/>
        <v>813</v>
      </c>
      <c r="BY245" s="110">
        <f t="shared" si="1241"/>
        <v>22917770.400000002</v>
      </c>
      <c r="BZ245" s="110">
        <f t="shared" si="1241"/>
        <v>875</v>
      </c>
      <c r="CA245" s="110">
        <f t="shared" ref="CA245:DO245" si="1242">SUM(CA246:CA259)</f>
        <v>26465658.239999998</v>
      </c>
      <c r="CB245" s="110">
        <f t="shared" si="1242"/>
        <v>514</v>
      </c>
      <c r="CC245" s="110">
        <f t="shared" si="1242"/>
        <v>12355603.4</v>
      </c>
      <c r="CD245" s="110">
        <f t="shared" si="1242"/>
        <v>543</v>
      </c>
      <c r="CE245" s="110">
        <f t="shared" si="1242"/>
        <v>13034313.6</v>
      </c>
      <c r="CF245" s="110">
        <f t="shared" si="1242"/>
        <v>0</v>
      </c>
      <c r="CG245" s="110">
        <f t="shared" si="1242"/>
        <v>0</v>
      </c>
      <c r="CH245" s="110">
        <f t="shared" si="1242"/>
        <v>0</v>
      </c>
      <c r="CI245" s="110">
        <f t="shared" si="1242"/>
        <v>0</v>
      </c>
      <c r="CJ245" s="110">
        <f t="shared" si="1242"/>
        <v>0</v>
      </c>
      <c r="CK245" s="110">
        <f t="shared" si="1242"/>
        <v>0</v>
      </c>
      <c r="CL245" s="110">
        <f t="shared" si="1242"/>
        <v>171</v>
      </c>
      <c r="CM245" s="110">
        <f t="shared" si="1242"/>
        <v>3580236.3799999994</v>
      </c>
      <c r="CN245" s="110">
        <f t="shared" si="1242"/>
        <v>94</v>
      </c>
      <c r="CO245" s="110">
        <f t="shared" si="1242"/>
        <v>2292257.94</v>
      </c>
      <c r="CP245" s="110">
        <f t="shared" si="1242"/>
        <v>686</v>
      </c>
      <c r="CQ245" s="110">
        <f t="shared" si="1242"/>
        <v>16828582.540000003</v>
      </c>
      <c r="CR245" s="110">
        <f t="shared" si="1242"/>
        <v>591</v>
      </c>
      <c r="CS245" s="110">
        <f t="shared" si="1242"/>
        <v>14219520.503999999</v>
      </c>
      <c r="CT245" s="110">
        <f t="shared" si="1242"/>
        <v>1335</v>
      </c>
      <c r="CU245" s="110">
        <f t="shared" si="1242"/>
        <v>32504617.697999995</v>
      </c>
      <c r="CV245" s="110">
        <f t="shared" si="1242"/>
        <v>402</v>
      </c>
      <c r="CW245" s="110">
        <f t="shared" si="1242"/>
        <v>11400792.479999999</v>
      </c>
      <c r="CX245" s="110">
        <f t="shared" si="1242"/>
        <v>578</v>
      </c>
      <c r="CY245" s="110">
        <f t="shared" si="1242"/>
        <v>15795602.928000001</v>
      </c>
      <c r="CZ245" s="110">
        <f t="shared" si="1242"/>
        <v>0</v>
      </c>
      <c r="DA245" s="110">
        <f t="shared" si="1242"/>
        <v>0</v>
      </c>
      <c r="DB245" s="110">
        <f t="shared" si="1242"/>
        <v>23</v>
      </c>
      <c r="DC245" s="113">
        <f t="shared" si="1242"/>
        <v>676299.28799999994</v>
      </c>
      <c r="DD245" s="110">
        <f t="shared" si="1242"/>
        <v>147</v>
      </c>
      <c r="DE245" s="110">
        <f t="shared" si="1242"/>
        <v>4278471.12</v>
      </c>
      <c r="DF245" s="114">
        <f t="shared" si="1242"/>
        <v>25</v>
      </c>
      <c r="DG245" s="110">
        <f t="shared" si="1242"/>
        <v>812682.52799999993</v>
      </c>
      <c r="DH245" s="110">
        <f t="shared" si="1242"/>
        <v>622</v>
      </c>
      <c r="DI245" s="110">
        <f t="shared" si="1242"/>
        <v>18297448.6296</v>
      </c>
      <c r="DJ245" s="110">
        <v>242</v>
      </c>
      <c r="DK245" s="110">
        <f t="shared" si="1242"/>
        <v>9028237.0639999993</v>
      </c>
      <c r="DL245" s="110">
        <f t="shared" si="1242"/>
        <v>240</v>
      </c>
      <c r="DM245" s="110">
        <f t="shared" si="1242"/>
        <v>10650980.528000001</v>
      </c>
      <c r="DN245" s="110">
        <f t="shared" si="1242"/>
        <v>24265</v>
      </c>
      <c r="DO245" s="110">
        <f t="shared" si="1242"/>
        <v>693989547.86226666</v>
      </c>
    </row>
    <row r="246" spans="1:119" s="8" customFormat="1" ht="50.25" customHeight="1" x14ac:dyDescent="0.25">
      <c r="A246" s="100"/>
      <c r="B246" s="101">
        <v>208</v>
      </c>
      <c r="C246" s="82" t="s">
        <v>374</v>
      </c>
      <c r="D246" s="83">
        <v>22900</v>
      </c>
      <c r="E246" s="83">
        <v>0.74</v>
      </c>
      <c r="F246" s="83"/>
      <c r="G246" s="85">
        <v>1</v>
      </c>
      <c r="H246" s="86"/>
      <c r="I246" s="86"/>
      <c r="J246" s="83">
        <v>1.4</v>
      </c>
      <c r="K246" s="83">
        <v>1.68</v>
      </c>
      <c r="L246" s="83">
        <v>2.23</v>
      </c>
      <c r="M246" s="87">
        <v>2.57</v>
      </c>
      <c r="N246" s="90">
        <v>76</v>
      </c>
      <c r="O246" s="89">
        <f>(N246*$D246*$E246*$G246*$J246)</f>
        <v>1803054.4</v>
      </c>
      <c r="P246" s="90">
        <v>8</v>
      </c>
      <c r="Q246" s="90">
        <f>(P246*$D246*$E246*$G246*$J246)</f>
        <v>189795.19999999998</v>
      </c>
      <c r="R246" s="90">
        <v>90</v>
      </c>
      <c r="S246" s="89">
        <f>(R246*$D246*$E246*$G246*$J246)</f>
        <v>2135196</v>
      </c>
      <c r="T246" s="90"/>
      <c r="U246" s="89">
        <f>(T246*$D246*$E246*$G246*$J246)</f>
        <v>0</v>
      </c>
      <c r="V246" s="90">
        <v>0</v>
      </c>
      <c r="W246" s="89">
        <f>(V246*$D246*$E246*$G246*$J246)</f>
        <v>0</v>
      </c>
      <c r="X246" s="90">
        <v>0</v>
      </c>
      <c r="Y246" s="89">
        <f>(X246*$D246*$E246*$G246*$J246)</f>
        <v>0</v>
      </c>
      <c r="Z246" s="90"/>
      <c r="AA246" s="89">
        <f>(Z246*$D246*$E246*$G246*$J246)</f>
        <v>0</v>
      </c>
      <c r="AB246" s="90">
        <v>0</v>
      </c>
      <c r="AC246" s="89">
        <f>(AB246*$D246*$E246*$G246*$J246)</f>
        <v>0</v>
      </c>
      <c r="AD246" s="90">
        <v>5</v>
      </c>
      <c r="AE246" s="89">
        <f>(AD246*$D246*$E246*$G246*$J246)</f>
        <v>118621.99999999999</v>
      </c>
      <c r="AF246" s="90"/>
      <c r="AG246" s="89">
        <f>(AF246*$D246*$E246*$G246*$J246)</f>
        <v>0</v>
      </c>
      <c r="AH246" s="92"/>
      <c r="AI246" s="89">
        <f>(AH246*$D246*$E246*$G246*$J246)</f>
        <v>0</v>
      </c>
      <c r="AJ246" s="90">
        <v>43</v>
      </c>
      <c r="AK246" s="89">
        <f>(AJ246*$D246*$E246*$G246*$J246)</f>
        <v>1020149.2</v>
      </c>
      <c r="AL246" s="103"/>
      <c r="AM246" s="89">
        <f>(AL246*$D246*$E246*$G246*$K246)</f>
        <v>0</v>
      </c>
      <c r="AN246" s="90">
        <v>2</v>
      </c>
      <c r="AO246" s="95">
        <f>(AN246*$D246*$E246*$G246*$K246)</f>
        <v>56938.559999999998</v>
      </c>
      <c r="AP246" s="90">
        <v>3</v>
      </c>
      <c r="AQ246" s="89">
        <f>(AP246*$D246*$E246*$G246*$J246)</f>
        <v>71173.2</v>
      </c>
      <c r="AR246" s="90">
        <v>4</v>
      </c>
      <c r="AS246" s="90">
        <f>(AR246*$D246*$E246*$G246*$J246)</f>
        <v>94897.599999999991</v>
      </c>
      <c r="AT246" s="90">
        <v>125</v>
      </c>
      <c r="AU246" s="90">
        <f>(AT246*$D246*$E246*$G246*$J246)</f>
        <v>2965550</v>
      </c>
      <c r="AV246" s="90">
        <v>0</v>
      </c>
      <c r="AW246" s="89">
        <f>(AV246*$D246*$E246*$G246*$J246)</f>
        <v>0</v>
      </c>
      <c r="AX246" s="90">
        <v>0</v>
      </c>
      <c r="AY246" s="89">
        <f>(AX246*$D246*$E246*$G246*$J246)</f>
        <v>0</v>
      </c>
      <c r="AZ246" s="90">
        <v>0</v>
      </c>
      <c r="BA246" s="89">
        <f>(AZ246*$D246*$E246*$G246*$J246)</f>
        <v>0</v>
      </c>
      <c r="BB246" s="90">
        <v>40</v>
      </c>
      <c r="BC246" s="89">
        <f>(BB246*$D246*$E246*$G246*$J246)</f>
        <v>948975.99999999988</v>
      </c>
      <c r="BD246" s="90">
        <v>7</v>
      </c>
      <c r="BE246" s="89">
        <f>(BD246*$D246*$E246*$G246*$J246)</f>
        <v>166070.79999999999</v>
      </c>
      <c r="BF246" s="90">
        <v>80</v>
      </c>
      <c r="BG246" s="89">
        <f>(BF246*$D246*$E246*$G246*$K246)</f>
        <v>2277542.4</v>
      </c>
      <c r="BH246" s="90">
        <v>85</v>
      </c>
      <c r="BI246" s="89">
        <f>(BH246*$D246*$E246*$G246*$K246)</f>
        <v>2419888.7999999998</v>
      </c>
      <c r="BJ246" s="90">
        <v>296</v>
      </c>
      <c r="BK246" s="89">
        <f>(BJ246*$D246*$E246*$G246*$K246)</f>
        <v>8426906.879999999</v>
      </c>
      <c r="BL246" s="90">
        <v>0</v>
      </c>
      <c r="BM246" s="89">
        <f>(BL246*$D246*$E246*$G246*$K246)</f>
        <v>0</v>
      </c>
      <c r="BN246" s="90">
        <v>50</v>
      </c>
      <c r="BO246" s="89">
        <f>(BN246*$D246*$E246*$G246*$K246)</f>
        <v>1423464</v>
      </c>
      <c r="BP246" s="107">
        <v>28</v>
      </c>
      <c r="BQ246" s="89">
        <f>(BP246*$D246*$E246*$G246*$K246)</f>
        <v>797139.84</v>
      </c>
      <c r="BR246" s="90">
        <v>8</v>
      </c>
      <c r="BS246" s="89">
        <f>(BR246*$D246*$E246*$G246*$K246)</f>
        <v>227754.23999999999</v>
      </c>
      <c r="BT246" s="90">
        <v>47</v>
      </c>
      <c r="BU246" s="89">
        <f>(BT246*$D246*$E246*$G246*$K246)</f>
        <v>1338056.1599999999</v>
      </c>
      <c r="BV246" s="90">
        <v>48</v>
      </c>
      <c r="BW246" s="89">
        <f>(BV246*$D246*$E246*$G246*$K246)</f>
        <v>1366525.44</v>
      </c>
      <c r="BX246" s="90">
        <v>90</v>
      </c>
      <c r="BY246" s="89">
        <f>(BX246*$D246*$E246*$G246*$K246)</f>
        <v>2562235.1999999997</v>
      </c>
      <c r="BZ246" s="90">
        <v>17</v>
      </c>
      <c r="CA246" s="97">
        <f>(BZ246*$D246*$E246*$G246*$K246)</f>
        <v>483977.76</v>
      </c>
      <c r="CB246" s="90">
        <v>5</v>
      </c>
      <c r="CC246" s="89">
        <f>(CB246*$D246*$E246*$G246*$J246)</f>
        <v>118621.99999999999</v>
      </c>
      <c r="CD246" s="90">
        <v>60</v>
      </c>
      <c r="CE246" s="89">
        <f>(CD246*$D246*$E246*$G246*$J246)</f>
        <v>1423464</v>
      </c>
      <c r="CF246" s="90">
        <v>0</v>
      </c>
      <c r="CG246" s="89">
        <f>(CF246*$D246*$E246*$G246*$J246)</f>
        <v>0</v>
      </c>
      <c r="CH246" s="90"/>
      <c r="CI246" s="90">
        <f>(CH246*$D246*$E246*$G246*$J246)</f>
        <v>0</v>
      </c>
      <c r="CJ246" s="90"/>
      <c r="CK246" s="89">
        <f>(CJ246*$D246*$E246*$G246*$K246)</f>
        <v>0</v>
      </c>
      <c r="CL246" s="90">
        <v>11</v>
      </c>
      <c r="CM246" s="89">
        <f>(CL246*$D246*$E246*$G246*$J246)</f>
        <v>260968.4</v>
      </c>
      <c r="CN246" s="90">
        <v>3</v>
      </c>
      <c r="CO246" s="89">
        <f>(CN246*$D246*$E246*$G246*$J246)</f>
        <v>71173.2</v>
      </c>
      <c r="CP246" s="90">
        <v>8</v>
      </c>
      <c r="CQ246" s="89">
        <f>(CP246*$D246*$E246*$G246*$J246)</f>
        <v>189795.19999999998</v>
      </c>
      <c r="CR246" s="90">
        <v>24</v>
      </c>
      <c r="CS246" s="89">
        <f>(CR246*$D246*$E246*$G246*$J246)</f>
        <v>569385.6</v>
      </c>
      <c r="CT246" s="90">
        <v>70</v>
      </c>
      <c r="CU246" s="89">
        <f>(CT246*$D246*$E246*$G246*$J246)</f>
        <v>1660708</v>
      </c>
      <c r="CV246" s="90">
        <v>1</v>
      </c>
      <c r="CW246" s="89">
        <f>(CV246*$D246*$E246*$G246*$K246)</f>
        <v>28469.279999999999</v>
      </c>
      <c r="CX246" s="104">
        <v>20</v>
      </c>
      <c r="CY246" s="89">
        <f>(CX246*$D246*$E246*$G246*$K246)</f>
        <v>569385.6</v>
      </c>
      <c r="CZ246" s="90"/>
      <c r="DA246" s="89">
        <f>(CZ246*$D246*$E246*$G246*$J246)</f>
        <v>0</v>
      </c>
      <c r="DB246" s="90"/>
      <c r="DC246" s="95">
        <f>(DB246*$D246*$E246*$G246*$K246)</f>
        <v>0</v>
      </c>
      <c r="DD246" s="90">
        <v>3</v>
      </c>
      <c r="DE246" s="89">
        <f>(DD246*$D246*$E246*$G246*$K246)</f>
        <v>85407.84</v>
      </c>
      <c r="DF246" s="105"/>
      <c r="DG246" s="89">
        <f>(DF246*$D246*$E246*$G246*$K246)</f>
        <v>0</v>
      </c>
      <c r="DH246" s="90">
        <v>35</v>
      </c>
      <c r="DI246" s="89">
        <f>(DH246*$D246*$E246*$G246*$K246)</f>
        <v>996424.79999999993</v>
      </c>
      <c r="DJ246" s="90">
        <v>8</v>
      </c>
      <c r="DK246" s="89">
        <f>(DJ246*$D246*$E246*$G246*$L246)</f>
        <v>302316.64</v>
      </c>
      <c r="DL246" s="90">
        <v>40</v>
      </c>
      <c r="DM246" s="97">
        <f>(DL246*$D246*$E246*$G246*$M246)</f>
        <v>1742048.7999999998</v>
      </c>
      <c r="DN246" s="99">
        <f t="shared" ref="DN246:DO259" si="1243">SUM(N246,P246,R246,T246,V246,X246,Z246,AB246,AD246,AF246,AH246,AJ246,AL246,AP246,AR246,CF246,AT246,AV246,AX246,AZ246,BB246,CJ246,BD246,BF246,BH246,BL246,AN246,BN246,BP246,BR246,BT246,BV246,BX246,BZ246,CB246,CD246,CH246,CL246,CN246,CP246,CR246,CT246,CV246,CX246,BJ246,CZ246,DB246,DD246,DF246,DH246,DJ246,DL246)</f>
        <v>1440</v>
      </c>
      <c r="DO246" s="97">
        <f t="shared" si="1243"/>
        <v>38912083.040000007</v>
      </c>
    </row>
    <row r="247" spans="1:119" s="8" customFormat="1" ht="54.75" customHeight="1" x14ac:dyDescent="0.25">
      <c r="A247" s="100"/>
      <c r="B247" s="101">
        <v>209</v>
      </c>
      <c r="C247" s="82" t="s">
        <v>375</v>
      </c>
      <c r="D247" s="83">
        <v>22900</v>
      </c>
      <c r="E247" s="102">
        <v>0.69</v>
      </c>
      <c r="F247" s="102"/>
      <c r="G247" s="85">
        <v>1</v>
      </c>
      <c r="H247" s="86"/>
      <c r="I247" s="86"/>
      <c r="J247" s="83">
        <v>1.4</v>
      </c>
      <c r="K247" s="83">
        <v>1.68</v>
      </c>
      <c r="L247" s="83">
        <v>2.23</v>
      </c>
      <c r="M247" s="87">
        <v>2.57</v>
      </c>
      <c r="N247" s="90">
        <v>13</v>
      </c>
      <c r="O247" s="89">
        <f t="shared" si="1065"/>
        <v>316336.01999999996</v>
      </c>
      <c r="P247" s="90">
        <v>0</v>
      </c>
      <c r="Q247" s="90">
        <f>(P247*$D247*$E247*$G247*$J247*$Q$10)</f>
        <v>0</v>
      </c>
      <c r="R247" s="90">
        <v>3</v>
      </c>
      <c r="S247" s="89">
        <f>(R247*$D247*$E247*$G247*$J247*$S$10)</f>
        <v>73000.619999999981</v>
      </c>
      <c r="T247" s="90"/>
      <c r="U247" s="89">
        <f>(T247/12*7*$D247*$E247*$G247*$J247*$U$10)+(T247/12*5*$D247*$E247*$G247*$J247*$U$11)</f>
        <v>0</v>
      </c>
      <c r="V247" s="90"/>
      <c r="W247" s="89">
        <f>(V247*$D247*$E247*$G247*$J247*$W$10)</f>
        <v>0</v>
      </c>
      <c r="X247" s="90">
        <v>0</v>
      </c>
      <c r="Y247" s="89">
        <f>(X247*$D247*$E247*$G247*$J247*$Y$10)</f>
        <v>0</v>
      </c>
      <c r="Z247" s="90"/>
      <c r="AA247" s="89">
        <f>(Z247*$D247*$E247*$G247*$J247*$AA$10)</f>
        <v>0</v>
      </c>
      <c r="AB247" s="90">
        <v>0</v>
      </c>
      <c r="AC247" s="89">
        <f>(AB247*$D247*$E247*$G247*$J247*$AC$10)</f>
        <v>0</v>
      </c>
      <c r="AD247" s="90">
        <v>7</v>
      </c>
      <c r="AE247" s="89">
        <f>(AD247*$D247*$E247*$G247*$J247*$AE$10)</f>
        <v>170334.77999999997</v>
      </c>
      <c r="AF247" s="90"/>
      <c r="AG247" s="89">
        <f>(AF247*$D247*$E247*$G247*$J247*$AG$10)</f>
        <v>0</v>
      </c>
      <c r="AH247" s="92"/>
      <c r="AI247" s="89">
        <f>(AH247*$D247*$E247*$G247*$J247*$AI$10)</f>
        <v>0</v>
      </c>
      <c r="AJ247" s="90">
        <v>10</v>
      </c>
      <c r="AK247" s="89">
        <f>(AJ247*$D247*$E247*$G247*$J247*$AK$10)</f>
        <v>243335.40000000002</v>
      </c>
      <c r="AL247" s="104"/>
      <c r="AM247" s="89">
        <f>(AL247*$D247*$E247*$G247*$K247*$AM$10)</f>
        <v>0</v>
      </c>
      <c r="AN247" s="90"/>
      <c r="AO247" s="95">
        <f>(AN247*$D247*$E247*$G247*$K247*$AO$10)</f>
        <v>0</v>
      </c>
      <c r="AP247" s="90"/>
      <c r="AQ247" s="89">
        <f>(AP247*$D247*$E247*$G247*$J247*$AQ$10)</f>
        <v>0</v>
      </c>
      <c r="AR247" s="90">
        <v>3</v>
      </c>
      <c r="AS247" s="90">
        <f>(AR247*$D247*$E247*$G247*$J247*$AS$10)</f>
        <v>59727.779999999984</v>
      </c>
      <c r="AT247" s="90">
        <v>4</v>
      </c>
      <c r="AU247" s="90">
        <f>(AT247*$D247*$E247*$G247*$J247*$AU$10)</f>
        <v>101758.43999999999</v>
      </c>
      <c r="AV247" s="90">
        <v>0</v>
      </c>
      <c r="AW247" s="89">
        <f>(AV247*$D247*$E247*$G247*$J247*$AW$10)</f>
        <v>0</v>
      </c>
      <c r="AX247" s="90">
        <v>0</v>
      </c>
      <c r="AY247" s="89">
        <f>(AX247*$D247*$E247*$G247*$J247*$AY$10)</f>
        <v>0</v>
      </c>
      <c r="AZ247" s="90">
        <v>0</v>
      </c>
      <c r="BA247" s="89">
        <f>(AZ247*$D247*$E247*$G247*$J247*$BA$10)</f>
        <v>0</v>
      </c>
      <c r="BB247" s="90"/>
      <c r="BC247" s="89">
        <f>(BB247*$D247*$E247*$G247*$J247*$BC$10)</f>
        <v>0</v>
      </c>
      <c r="BD247" s="90">
        <v>1</v>
      </c>
      <c r="BE247" s="89">
        <f>(BD247*$D247*$E247*$G247*$J247*$BE$10)</f>
        <v>24333.54</v>
      </c>
      <c r="BF247" s="90">
        <v>1</v>
      </c>
      <c r="BG247" s="89">
        <f>(BF247*$D247*$E247*$G247*$K247*$BG$10)</f>
        <v>26545.679999999997</v>
      </c>
      <c r="BH247" s="90"/>
      <c r="BI247" s="89">
        <f>(BH247*$D247*$E247*$G247*$K247*$BI$10)</f>
        <v>0</v>
      </c>
      <c r="BJ247" s="90"/>
      <c r="BK247" s="89">
        <f>(BJ247*$D247*$E247*$G247*$K247*$BK$10)</f>
        <v>0</v>
      </c>
      <c r="BL247" s="90">
        <v>0</v>
      </c>
      <c r="BM247" s="89">
        <f>(BL247*$D247*$E247*$G247*$K247*$BM$10)</f>
        <v>0</v>
      </c>
      <c r="BN247" s="90">
        <v>10</v>
      </c>
      <c r="BO247" s="89">
        <f>(BN247*$D247*$E247*$G247*$K247*$BO$10)</f>
        <v>292002.48000000004</v>
      </c>
      <c r="BP247" s="107"/>
      <c r="BQ247" s="89">
        <f>(BP247*$D247*$E247*$G247*$K247*$BQ$10)</f>
        <v>0</v>
      </c>
      <c r="BR247" s="90"/>
      <c r="BS247" s="89">
        <f>(BR247*$D247*$E247*$G247*$K247*$BS$10)</f>
        <v>0</v>
      </c>
      <c r="BT247" s="90"/>
      <c r="BU247" s="89">
        <f>(BT247*$D247*$E247*$G247*$K247*$BU$10)</f>
        <v>0</v>
      </c>
      <c r="BV247" s="90"/>
      <c r="BW247" s="89">
        <f>(BV247*$D247*$E247*$G247*$K247*$BW$10)</f>
        <v>0</v>
      </c>
      <c r="BX247" s="90"/>
      <c r="BY247" s="89">
        <f>(BX247*$D247*$E247*$G247*$K247*$BY$10)</f>
        <v>0</v>
      </c>
      <c r="BZ247" s="90">
        <v>3</v>
      </c>
      <c r="CA247" s="97">
        <f>(BZ247*$D247*$E247*$G247*$K247*$CA$10)</f>
        <v>79637.039999999979</v>
      </c>
      <c r="CB247" s="90">
        <v>0</v>
      </c>
      <c r="CC247" s="89">
        <f>(CB247*$D247*$E247*$G247*$J247*$CC$10)</f>
        <v>0</v>
      </c>
      <c r="CD247" s="90"/>
      <c r="CE247" s="89">
        <f>(CD247*$D247*$E247*$G247*$J247*$CE$10)</f>
        <v>0</v>
      </c>
      <c r="CF247" s="90">
        <v>0</v>
      </c>
      <c r="CG247" s="89">
        <f>(CF247*$D247*$E247*$G247*$J247*$CG$10)</f>
        <v>0</v>
      </c>
      <c r="CH247" s="90"/>
      <c r="CI247" s="90">
        <f>(CH247*$D247*$E247*$G247*$J247*$CI$10)</f>
        <v>0</v>
      </c>
      <c r="CJ247" s="90"/>
      <c r="CK247" s="89">
        <f>(CJ247*$D247*$E247*$G247*$K247*$CK$10)</f>
        <v>0</v>
      </c>
      <c r="CL247" s="90"/>
      <c r="CM247" s="89">
        <f>(CL247*$D247*$E247*$G247*$J247*$CM$10)</f>
        <v>0</v>
      </c>
      <c r="CN247" s="90"/>
      <c r="CO247" s="89">
        <f>(CN247*$D247*$E247*$G247*$J247*$CO$10)</f>
        <v>0</v>
      </c>
      <c r="CP247" s="90"/>
      <c r="CQ247" s="89">
        <f>(CP247*$D247*$E247*$G247*$J247*$CQ$10)</f>
        <v>0</v>
      </c>
      <c r="CR247" s="90">
        <v>1</v>
      </c>
      <c r="CS247" s="89">
        <f>(CR247*$D247*$E247*$G247*$J247*$CS$10)</f>
        <v>24997.181999999993</v>
      </c>
      <c r="CT247" s="90"/>
      <c r="CU247" s="89">
        <f>(CT247*$D247*$E247*$G247*$J247*$CU$10)</f>
        <v>0</v>
      </c>
      <c r="CV247" s="90"/>
      <c r="CW247" s="89">
        <f>(CV247*$D247*$E247*$G247*$K247*$CW$10)</f>
        <v>0</v>
      </c>
      <c r="CX247" s="104"/>
      <c r="CY247" s="89">
        <f>(CX247*$D247*$E247*$G247*$K247*$CY$10)</f>
        <v>0</v>
      </c>
      <c r="CZ247" s="90"/>
      <c r="DA247" s="89">
        <f>(CZ247*$D247*$E247*$G247*$J247*$DA$10)</f>
        <v>0</v>
      </c>
      <c r="DB247" s="90">
        <v>0</v>
      </c>
      <c r="DC247" s="95">
        <f>(DB247*$D247*$E247*$G247*$K247*$DC$10)</f>
        <v>0</v>
      </c>
      <c r="DD247" s="90">
        <v>1</v>
      </c>
      <c r="DE247" s="89">
        <f>(DD247*$D247*$E247*$G247*$K247*$DE$10)</f>
        <v>26545.679999999997</v>
      </c>
      <c r="DF247" s="105"/>
      <c r="DG247" s="89">
        <f>(DF247*$D247*$E247*$G247*$K247*$DG$10)</f>
        <v>0</v>
      </c>
      <c r="DH247" s="90"/>
      <c r="DI247" s="89">
        <f>(DH247*$D247*$E247*$G247*$K247*$DI$10)</f>
        <v>0</v>
      </c>
      <c r="DJ247" s="90"/>
      <c r="DK247" s="89">
        <f>(DJ247*$D247*$E247*$G247*$L247*$DK$10)</f>
        <v>0</v>
      </c>
      <c r="DL247" s="90"/>
      <c r="DM247" s="97">
        <f>(DL247*$D247*$E247*$G247*$M247*$DM$10)</f>
        <v>0</v>
      </c>
      <c r="DN247" s="99">
        <f t="shared" si="1243"/>
        <v>57</v>
      </c>
      <c r="DO247" s="97">
        <f t="shared" si="1243"/>
        <v>1438554.642</v>
      </c>
    </row>
    <row r="248" spans="1:119" s="8" customFormat="1" ht="36" customHeight="1" x14ac:dyDescent="0.25">
      <c r="A248" s="100"/>
      <c r="B248" s="101">
        <v>210</v>
      </c>
      <c r="C248" s="82" t="s">
        <v>376</v>
      </c>
      <c r="D248" s="83">
        <v>22900</v>
      </c>
      <c r="E248" s="102">
        <v>0.72</v>
      </c>
      <c r="F248" s="102"/>
      <c r="G248" s="85">
        <v>1</v>
      </c>
      <c r="H248" s="86"/>
      <c r="I248" s="86"/>
      <c r="J248" s="83">
        <v>1.4</v>
      </c>
      <c r="K248" s="83">
        <v>1.68</v>
      </c>
      <c r="L248" s="83">
        <v>2.23</v>
      </c>
      <c r="M248" s="87">
        <v>2.57</v>
      </c>
      <c r="N248" s="90">
        <v>80</v>
      </c>
      <c r="O248" s="89">
        <f>(N248*$D248*$E248*$G248*$J248)</f>
        <v>1846655.9999999998</v>
      </c>
      <c r="P248" s="90">
        <v>10</v>
      </c>
      <c r="Q248" s="90">
        <f>(P248*$D248*$E248*$G248*$J248)</f>
        <v>230831.99999999997</v>
      </c>
      <c r="R248" s="90">
        <v>15</v>
      </c>
      <c r="S248" s="89">
        <f>(R248*$D248*$E248*$G248*$J248)</f>
        <v>346248</v>
      </c>
      <c r="T248" s="90"/>
      <c r="U248" s="89">
        <f>(T248*$D248*$E248*$G248*$J248)</f>
        <v>0</v>
      </c>
      <c r="V248" s="90">
        <v>0</v>
      </c>
      <c r="W248" s="89">
        <f>(V248*$D248*$E248*$G248*$J248)</f>
        <v>0</v>
      </c>
      <c r="X248" s="90">
        <v>0</v>
      </c>
      <c r="Y248" s="89">
        <f>(X248*$D248*$E248*$G248*$J248)</f>
        <v>0</v>
      </c>
      <c r="Z248" s="90"/>
      <c r="AA248" s="89">
        <f>(Z248*$D248*$E248*$G248*$J248)</f>
        <v>0</v>
      </c>
      <c r="AB248" s="90">
        <v>0</v>
      </c>
      <c r="AC248" s="89">
        <f>(AB248*$D248*$E248*$G248*$J248)</f>
        <v>0</v>
      </c>
      <c r="AD248" s="90">
        <v>20</v>
      </c>
      <c r="AE248" s="89">
        <f>(AD248*$D248*$E248*$G248*$J248)</f>
        <v>461663.99999999994</v>
      </c>
      <c r="AF248" s="90"/>
      <c r="AG248" s="89">
        <f>(AF248*$D248*$E248*$G248*$J248)</f>
        <v>0</v>
      </c>
      <c r="AH248" s="92"/>
      <c r="AI248" s="89">
        <f>(AH248*$D248*$E248*$G248*$J248)</f>
        <v>0</v>
      </c>
      <c r="AJ248" s="90">
        <v>54</v>
      </c>
      <c r="AK248" s="89">
        <f>(AJ248*$D248*$E248*$G248*$J248)</f>
        <v>1246492.7999999998</v>
      </c>
      <c r="AL248" s="103"/>
      <c r="AM248" s="89">
        <f>(AL248*$D248*$E248*$G248*$K248)</f>
        <v>0</v>
      </c>
      <c r="AN248" s="90">
        <v>7</v>
      </c>
      <c r="AO248" s="95">
        <f>(AN248*$D248*$E248*$G248*$K248)</f>
        <v>193898.88</v>
      </c>
      <c r="AP248" s="90"/>
      <c r="AQ248" s="89">
        <f>(AP248*$D248*$E248*$G248*$J248)</f>
        <v>0</v>
      </c>
      <c r="AR248" s="90">
        <v>4</v>
      </c>
      <c r="AS248" s="90">
        <f>(AR248*$D248*$E248*$G248*$J248)</f>
        <v>92332.799999999988</v>
      </c>
      <c r="AT248" s="90">
        <v>180</v>
      </c>
      <c r="AU248" s="90">
        <f>(AT248*$D248*$E248*$G248*$J248)</f>
        <v>4154975.9999999995</v>
      </c>
      <c r="AV248" s="90">
        <v>0</v>
      </c>
      <c r="AW248" s="89">
        <f>(AV248*$D248*$E248*$G248*$J248)</f>
        <v>0</v>
      </c>
      <c r="AX248" s="90">
        <v>0</v>
      </c>
      <c r="AY248" s="89">
        <f>(AX248*$D248*$E248*$G248*$J248)</f>
        <v>0</v>
      </c>
      <c r="AZ248" s="90">
        <v>0</v>
      </c>
      <c r="BA248" s="89">
        <f>(AZ248*$D248*$E248*$G248*$J248)</f>
        <v>0</v>
      </c>
      <c r="BB248" s="90">
        <v>64</v>
      </c>
      <c r="BC248" s="89">
        <f>(BB248*$D248*$E248*$G248*$J248)</f>
        <v>1477324.7999999998</v>
      </c>
      <c r="BD248" s="90">
        <v>68</v>
      </c>
      <c r="BE248" s="89">
        <f>(BD248*$D248*$E248*$G248*$J248)</f>
        <v>1569657.5999999999</v>
      </c>
      <c r="BF248" s="90">
        <v>32</v>
      </c>
      <c r="BG248" s="89">
        <f>(BF248*$D248*$E248*$G248*$K248)</f>
        <v>886394.88</v>
      </c>
      <c r="BH248" s="90">
        <v>93</v>
      </c>
      <c r="BI248" s="89">
        <f>(BH248*$D248*$E248*$G248*$K248)</f>
        <v>2576085.12</v>
      </c>
      <c r="BJ248" s="90">
        <v>25</v>
      </c>
      <c r="BK248" s="89">
        <f>(BJ248*$D248*$E248*$G248*$K248)</f>
        <v>692496</v>
      </c>
      <c r="BL248" s="90">
        <v>0</v>
      </c>
      <c r="BM248" s="89">
        <f>(BL248*$D248*$E248*$G248*$K248)</f>
        <v>0</v>
      </c>
      <c r="BN248" s="90">
        <v>195</v>
      </c>
      <c r="BO248" s="89">
        <f>(BN248*$D248*$E248*$G248*$K248)</f>
        <v>5401468.7999999998</v>
      </c>
      <c r="BP248" s="107">
        <v>60</v>
      </c>
      <c r="BQ248" s="89">
        <f>(BP248*$D248*$E248*$G248*$K248)</f>
        <v>1661990.4</v>
      </c>
      <c r="BR248" s="90">
        <v>43</v>
      </c>
      <c r="BS248" s="89">
        <f>(BR248*$D248*$E248*$G248*$K248)</f>
        <v>1191093.1199999999</v>
      </c>
      <c r="BT248" s="90">
        <v>7</v>
      </c>
      <c r="BU248" s="89">
        <f>(BT248*$D248*$E248*$G248*$K248)</f>
        <v>193898.88</v>
      </c>
      <c r="BV248" s="90">
        <v>31</v>
      </c>
      <c r="BW248" s="89">
        <f>(BV248*$D248*$E248*$G248*$K248)</f>
        <v>858695.03999999992</v>
      </c>
      <c r="BX248" s="90">
        <v>100</v>
      </c>
      <c r="BY248" s="89">
        <f>(BX248*$D248*$E248*$G248*$K248)</f>
        <v>2769984</v>
      </c>
      <c r="BZ248" s="90">
        <v>55</v>
      </c>
      <c r="CA248" s="97">
        <f>(BZ248*$D248*$E248*$G248*$K248)</f>
        <v>1523491.2</v>
      </c>
      <c r="CB248" s="90">
        <v>2</v>
      </c>
      <c r="CC248" s="89">
        <f>(CB248*$D248*$E248*$G248*$J248)</f>
        <v>46166.399999999994</v>
      </c>
      <c r="CD248" s="90">
        <v>3</v>
      </c>
      <c r="CE248" s="89">
        <f>(CD248*$D248*$E248*$G248*$J248)</f>
        <v>69249.599999999991</v>
      </c>
      <c r="CF248" s="90">
        <v>0</v>
      </c>
      <c r="CG248" s="89">
        <f>(CF248*$D248*$E248*$G248*$J248)</f>
        <v>0</v>
      </c>
      <c r="CH248" s="90"/>
      <c r="CI248" s="90">
        <f>(CH248*$D248*$E248*$G248*$J248)</f>
        <v>0</v>
      </c>
      <c r="CJ248" s="90"/>
      <c r="CK248" s="89">
        <f>(CJ248*$D248*$E248*$G248*$K248)</f>
        <v>0</v>
      </c>
      <c r="CL248" s="90">
        <v>9</v>
      </c>
      <c r="CM248" s="89">
        <f>(CL248*$D248*$E248*$G248*$J248)</f>
        <v>207748.8</v>
      </c>
      <c r="CN248" s="90">
        <v>3</v>
      </c>
      <c r="CO248" s="89">
        <f>(CN248*$D248*$E248*$G248*$J248)</f>
        <v>69249.599999999991</v>
      </c>
      <c r="CP248" s="90">
        <v>12</v>
      </c>
      <c r="CQ248" s="89">
        <f>(CP248*$D248*$E248*$G248*$J248)</f>
        <v>276998.39999999997</v>
      </c>
      <c r="CR248" s="90">
        <v>21</v>
      </c>
      <c r="CS248" s="89">
        <f>(CR248*$D248*$E248*$G248*$J248)</f>
        <v>484747.19999999995</v>
      </c>
      <c r="CT248" s="90">
        <v>64</v>
      </c>
      <c r="CU248" s="89">
        <f>(CT248*$D248*$E248*$G248*$J248)</f>
        <v>1477324.7999999998</v>
      </c>
      <c r="CV248" s="90">
        <v>4</v>
      </c>
      <c r="CW248" s="89">
        <f>(CV248*$D248*$E248*$G248*$K248)</f>
        <v>110799.36</v>
      </c>
      <c r="CX248" s="104"/>
      <c r="CY248" s="89">
        <f>(CX248*$D248*$E248*$G248*$K248)</f>
        <v>0</v>
      </c>
      <c r="CZ248" s="90"/>
      <c r="DA248" s="89">
        <f>(CZ248*$D248*$E248*$G248*$J248)</f>
        <v>0</v>
      </c>
      <c r="DB248" s="90">
        <v>0</v>
      </c>
      <c r="DC248" s="95">
        <f>(DB248*$D248*$E248*$G248*$K248)</f>
        <v>0</v>
      </c>
      <c r="DD248" s="90">
        <v>8</v>
      </c>
      <c r="DE248" s="89">
        <f>(DD248*$D248*$E248*$G248*$K248)</f>
        <v>221598.72</v>
      </c>
      <c r="DF248" s="105">
        <v>4</v>
      </c>
      <c r="DG248" s="89">
        <f>(DF248*$D248*$E248*$G248*$K248)</f>
        <v>110799.36</v>
      </c>
      <c r="DH248" s="90">
        <v>19</v>
      </c>
      <c r="DI248" s="89">
        <f>(DH248*$D248*$E248*$G248*$K248)</f>
        <v>526296.96</v>
      </c>
      <c r="DJ248" s="90">
        <v>22</v>
      </c>
      <c r="DK248" s="89">
        <f>(DJ248*$D248*$E248*$G248*$L248)</f>
        <v>808901.28</v>
      </c>
      <c r="DL248" s="90">
        <v>25</v>
      </c>
      <c r="DM248" s="97">
        <f>(DL248*$D248*$E248*$G248*$M248)</f>
        <v>1059354</v>
      </c>
      <c r="DN248" s="99">
        <f t="shared" si="1243"/>
        <v>1339</v>
      </c>
      <c r="DO248" s="97">
        <f t="shared" si="1243"/>
        <v>34844914.799999997</v>
      </c>
    </row>
    <row r="249" spans="1:119" s="8" customFormat="1" ht="30" customHeight="1" x14ac:dyDescent="0.25">
      <c r="A249" s="100"/>
      <c r="B249" s="101">
        <v>211</v>
      </c>
      <c r="C249" s="82" t="s">
        <v>377</v>
      </c>
      <c r="D249" s="83">
        <v>22900</v>
      </c>
      <c r="E249" s="102">
        <v>0.59</v>
      </c>
      <c r="F249" s="102"/>
      <c r="G249" s="85">
        <v>1</v>
      </c>
      <c r="H249" s="86"/>
      <c r="I249" s="86"/>
      <c r="J249" s="83">
        <v>1.4</v>
      </c>
      <c r="K249" s="83">
        <v>1.68</v>
      </c>
      <c r="L249" s="83">
        <v>2.23</v>
      </c>
      <c r="M249" s="87">
        <v>2.57</v>
      </c>
      <c r="N249" s="90">
        <v>64</v>
      </c>
      <c r="O249" s="89">
        <f t="shared" si="1065"/>
        <v>1331644.1599999999</v>
      </c>
      <c r="P249" s="90">
        <v>10</v>
      </c>
      <c r="Q249" s="90">
        <f>(P249*$D249*$E249*$G249*$J249*$Q$10)</f>
        <v>208069.40000000002</v>
      </c>
      <c r="R249" s="90"/>
      <c r="S249" s="89">
        <f>(R249*$D249*$E249*$G249*$J249*$S$10)</f>
        <v>0</v>
      </c>
      <c r="T249" s="90">
        <v>0</v>
      </c>
      <c r="U249" s="89">
        <f>(T249/12*7*$D249*$E249*$G249*$J249*$U$10)+(T249/12*5*$D249*$E249*$G249*$J249*$U$11)</f>
        <v>0</v>
      </c>
      <c r="V249" s="90">
        <v>0</v>
      </c>
      <c r="W249" s="89">
        <f>(V249*$D249*$E249*$G249*$J249*$W$10)</f>
        <v>0</v>
      </c>
      <c r="X249" s="90">
        <v>0</v>
      </c>
      <c r="Y249" s="89">
        <f>(X249*$D249*$E249*$G249*$J249*$Y$10)</f>
        <v>0</v>
      </c>
      <c r="Z249" s="90"/>
      <c r="AA249" s="89">
        <f>(Z249*$D249*$E249*$G249*$J249*$AA$10)</f>
        <v>0</v>
      </c>
      <c r="AB249" s="90">
        <v>0</v>
      </c>
      <c r="AC249" s="89">
        <f>(AB249*$D249*$E249*$G249*$J249*$AC$10)</f>
        <v>0</v>
      </c>
      <c r="AD249" s="90">
        <v>10</v>
      </c>
      <c r="AE249" s="89">
        <f>(AD249*$D249*$E249*$G249*$J249*$AE$10)</f>
        <v>208069.40000000002</v>
      </c>
      <c r="AF249" s="90"/>
      <c r="AG249" s="89">
        <f>(AF249*$D249*$E249*$G249*$J249*$AG$10)</f>
        <v>0</v>
      </c>
      <c r="AH249" s="92"/>
      <c r="AI249" s="89">
        <f>(AH249*$D249*$E249*$G249*$J249*$AI$10)</f>
        <v>0</v>
      </c>
      <c r="AJ249" s="90">
        <v>350</v>
      </c>
      <c r="AK249" s="89">
        <f>(AJ249*$D249*$E249*$G249*$J249*$AK$10)</f>
        <v>7282429.0000000009</v>
      </c>
      <c r="AL249" s="104"/>
      <c r="AM249" s="89">
        <f>(AL249*$D249*$E249*$G249*$K249*$AM$10)</f>
        <v>0</v>
      </c>
      <c r="AN249" s="90">
        <v>7</v>
      </c>
      <c r="AO249" s="95">
        <f>(AN249*$D249*$E249*$G249*$K249*$AO$10)</f>
        <v>174778.296</v>
      </c>
      <c r="AP249" s="90"/>
      <c r="AQ249" s="89">
        <f>(AP249*$D249*$E249*$G249*$J249*$AQ$10)</f>
        <v>0</v>
      </c>
      <c r="AR249" s="90">
        <v>7</v>
      </c>
      <c r="AS249" s="90">
        <f>(AR249*$D249*$E249*$G249*$J249*$AS$10)</f>
        <v>119167.01999999999</v>
      </c>
      <c r="AT249" s="90">
        <v>336</v>
      </c>
      <c r="AU249" s="90">
        <f>(AT249*$D249*$E249*$G249*$J249*$AU$10)</f>
        <v>7308910.5599999987</v>
      </c>
      <c r="AV249" s="90">
        <v>0</v>
      </c>
      <c r="AW249" s="89">
        <f>(AV249*$D249*$E249*$G249*$J249*$AW$10)</f>
        <v>0</v>
      </c>
      <c r="AX249" s="90">
        <v>0</v>
      </c>
      <c r="AY249" s="89">
        <f>(AX249*$D249*$E249*$G249*$J249*$AY$10)</f>
        <v>0</v>
      </c>
      <c r="AZ249" s="90">
        <v>0</v>
      </c>
      <c r="BA249" s="89">
        <f>(AZ249*$D249*$E249*$G249*$J249*$BA$10)</f>
        <v>0</v>
      </c>
      <c r="BB249" s="90">
        <v>70</v>
      </c>
      <c r="BC249" s="89">
        <f>(BB249*$D249*$E249*$G249*$J249*$BC$10)</f>
        <v>1456485.8</v>
      </c>
      <c r="BD249" s="90">
        <v>17</v>
      </c>
      <c r="BE249" s="89">
        <f>(BD249*$D249*$E249*$G249*$J249*$BE$10)</f>
        <v>353717.98000000004</v>
      </c>
      <c r="BF249" s="90">
        <v>63</v>
      </c>
      <c r="BG249" s="89">
        <f>(BF249*$D249*$E249*$G249*$K249*$BG$10)</f>
        <v>1430004.24</v>
      </c>
      <c r="BH249" s="90">
        <v>160</v>
      </c>
      <c r="BI249" s="89">
        <f>(BH249*$D249*$E249*$G249*$K249*$BI$10)</f>
        <v>3631756.8</v>
      </c>
      <c r="BJ249" s="90"/>
      <c r="BK249" s="89">
        <f>(BJ249*$D249*$E249*$G249*$K249*$BK$10)</f>
        <v>0</v>
      </c>
      <c r="BL249" s="90">
        <v>0</v>
      </c>
      <c r="BM249" s="89">
        <f>(BL249*$D249*$E249*$G249*$K249*$BM$10)</f>
        <v>0</v>
      </c>
      <c r="BN249" s="90">
        <v>120</v>
      </c>
      <c r="BO249" s="89">
        <f>(BN249*$D249*$E249*$G249*$K249*$BO$10)</f>
        <v>2996199.3600000003</v>
      </c>
      <c r="BP249" s="107">
        <v>45</v>
      </c>
      <c r="BQ249" s="89">
        <f>(BP249*$D249*$E249*$G249*$K249*$BQ$10)</f>
        <v>1021431.6</v>
      </c>
      <c r="BR249" s="90">
        <v>80</v>
      </c>
      <c r="BS249" s="89">
        <f>(BR249*$D249*$E249*$G249*$K249*$BS$10)</f>
        <v>2269848</v>
      </c>
      <c r="BT249" s="90">
        <v>17</v>
      </c>
      <c r="BU249" s="89">
        <f>(BT249*$D249*$E249*$G249*$K249*$BU$10)</f>
        <v>347286.74400000001</v>
      </c>
      <c r="BV249" s="90">
        <v>30</v>
      </c>
      <c r="BW249" s="89">
        <f>(BV249*$D249*$E249*$G249*$K249*$BW$10)</f>
        <v>851193</v>
      </c>
      <c r="BX249" s="90">
        <v>10</v>
      </c>
      <c r="BY249" s="89">
        <f>(BX249*$D249*$E249*$G249*$K249*$BY$10)</f>
        <v>226984.8</v>
      </c>
      <c r="BZ249" s="90">
        <v>23</v>
      </c>
      <c r="CA249" s="97">
        <f>(BZ249*$D249*$E249*$G249*$K249*$CA$10)</f>
        <v>522065.04</v>
      </c>
      <c r="CB249" s="90">
        <v>0</v>
      </c>
      <c r="CC249" s="89">
        <f>(CB249*$D249*$E249*$G249*$J249*$CC$10)</f>
        <v>0</v>
      </c>
      <c r="CD249" s="90">
        <v>0</v>
      </c>
      <c r="CE249" s="89">
        <f>(CD249*$D249*$E249*$G249*$J249*$CE$10)</f>
        <v>0</v>
      </c>
      <c r="CF249" s="90">
        <v>0</v>
      </c>
      <c r="CG249" s="89">
        <f>(CF249*$D249*$E249*$G249*$J249*$CG$10)</f>
        <v>0</v>
      </c>
      <c r="CH249" s="90"/>
      <c r="CI249" s="90">
        <f>(CH249*$D249*$E249*$G249*$J249*$CI$10)</f>
        <v>0</v>
      </c>
      <c r="CJ249" s="90"/>
      <c r="CK249" s="89">
        <f>(CJ249*$D249*$E249*$G249*$K249*$CK$10)</f>
        <v>0</v>
      </c>
      <c r="CL249" s="90">
        <v>41</v>
      </c>
      <c r="CM249" s="89">
        <f>(CL249*$D249*$E249*$G249*$J249*$CM$10)</f>
        <v>542871.97999999986</v>
      </c>
      <c r="CN249" s="90"/>
      <c r="CO249" s="89">
        <f>(CN249*$D249*$E249*$G249*$J249*$CO$10)</f>
        <v>0</v>
      </c>
      <c r="CP249" s="90">
        <v>2</v>
      </c>
      <c r="CQ249" s="89">
        <f>(CP249*$D249*$E249*$G249*$J249*$CQ$10)</f>
        <v>26481.559999999994</v>
      </c>
      <c r="CR249" s="90">
        <v>11</v>
      </c>
      <c r="CS249" s="89">
        <f>(CR249*$D249*$E249*$G249*$J249*$CS$10)</f>
        <v>235118.42199999996</v>
      </c>
      <c r="CT249" s="90">
        <v>69</v>
      </c>
      <c r="CU249" s="89">
        <f>(CT249*$D249*$E249*$G249*$J249*$CU$10)</f>
        <v>1474833.7379999997</v>
      </c>
      <c r="CV249" s="90">
        <v>3</v>
      </c>
      <c r="CW249" s="89">
        <f>(CV249*$D249*$E249*$G249*$K249*$CW$10)</f>
        <v>68095.44</v>
      </c>
      <c r="CX249" s="104"/>
      <c r="CY249" s="89">
        <f>(CX249*$D249*$E249*$G249*$K249*$CY$10)</f>
        <v>0</v>
      </c>
      <c r="CZ249" s="90"/>
      <c r="DA249" s="89">
        <f>(CZ249*$D249*$E249*$G249*$J249*$DA$10)</f>
        <v>0</v>
      </c>
      <c r="DB249" s="90">
        <v>0</v>
      </c>
      <c r="DC249" s="95">
        <f>(DB249*$D249*$E249*$G249*$K249*$DC$10)</f>
        <v>0</v>
      </c>
      <c r="DD249" s="90">
        <v>5</v>
      </c>
      <c r="DE249" s="89">
        <f>(DD249*$D249*$E249*$G249*$K249*$DE$10)</f>
        <v>113492.4</v>
      </c>
      <c r="DF249" s="105">
        <v>4</v>
      </c>
      <c r="DG249" s="89">
        <f>(DF249*$D249*$E249*$G249*$K249*$DG$10)</f>
        <v>108952.704</v>
      </c>
      <c r="DH249" s="90">
        <v>40</v>
      </c>
      <c r="DI249" s="89">
        <f>(DH249*$D249*$E249*$G249*$K249*$DI$10)</f>
        <v>1025971.2959999999</v>
      </c>
      <c r="DJ249" s="90">
        <v>10</v>
      </c>
      <c r="DK249" s="89">
        <f>(DJ249*$D249*$E249*$G249*$L249*$DK$10)</f>
        <v>361554.36</v>
      </c>
      <c r="DL249" s="90">
        <v>30</v>
      </c>
      <c r="DM249" s="97">
        <f>(DL249*$D249*$E249*$G249*$M249*$DM$10)</f>
        <v>1250037.72</v>
      </c>
      <c r="DN249" s="99">
        <f t="shared" si="1243"/>
        <v>1634</v>
      </c>
      <c r="DO249" s="97">
        <f t="shared" si="1243"/>
        <v>36947450.819999993</v>
      </c>
    </row>
    <row r="250" spans="1:119" s="8" customFormat="1" ht="30" customHeight="1" x14ac:dyDescent="0.25">
      <c r="A250" s="100"/>
      <c r="B250" s="101">
        <v>212</v>
      </c>
      <c r="C250" s="82" t="s">
        <v>378</v>
      </c>
      <c r="D250" s="83">
        <v>22900</v>
      </c>
      <c r="E250" s="102">
        <v>0.7</v>
      </c>
      <c r="F250" s="102"/>
      <c r="G250" s="85">
        <v>1</v>
      </c>
      <c r="H250" s="86"/>
      <c r="I250" s="86"/>
      <c r="J250" s="83">
        <v>1.4</v>
      </c>
      <c r="K250" s="83">
        <v>1.68</v>
      </c>
      <c r="L250" s="83">
        <v>2.23</v>
      </c>
      <c r="M250" s="87">
        <v>2.57</v>
      </c>
      <c r="N250" s="90">
        <v>124</v>
      </c>
      <c r="O250" s="89">
        <f t="shared" ref="O250:O252" si="1244">(N250*$D250*$E250*$G250*$J250)</f>
        <v>2782807.9999999995</v>
      </c>
      <c r="P250" s="90">
        <v>334</v>
      </c>
      <c r="Q250" s="90">
        <f t="shared" ref="Q250:Q252" si="1245">(P250*$D250*$E250*$G250*$J250)</f>
        <v>7495627.9999999991</v>
      </c>
      <c r="R250" s="90">
        <v>16</v>
      </c>
      <c r="S250" s="89">
        <f t="shared" ref="S250:S252" si="1246">(R250*$D250*$E250*$G250*$J250)</f>
        <v>359071.99999999994</v>
      </c>
      <c r="T250" s="90"/>
      <c r="U250" s="89">
        <f t="shared" ref="U250:U252" si="1247">(T250*$D250*$E250*$G250*$J250)</f>
        <v>0</v>
      </c>
      <c r="V250" s="90">
        <v>0</v>
      </c>
      <c r="W250" s="89">
        <f t="shared" ref="W250:W252" si="1248">(V250*$D250*$E250*$G250*$J250)</f>
        <v>0</v>
      </c>
      <c r="X250" s="90">
        <v>0</v>
      </c>
      <c r="Y250" s="89">
        <f t="shared" ref="Y250:Y252" si="1249">(X250*$D250*$E250*$G250*$J250)</f>
        <v>0</v>
      </c>
      <c r="Z250" s="90"/>
      <c r="AA250" s="89">
        <f t="shared" ref="AA250:AA252" si="1250">(Z250*$D250*$E250*$G250*$J250)</f>
        <v>0</v>
      </c>
      <c r="AB250" s="90">
        <v>0</v>
      </c>
      <c r="AC250" s="89">
        <f t="shared" ref="AC250:AC252" si="1251">(AB250*$D250*$E250*$G250*$J250)</f>
        <v>0</v>
      </c>
      <c r="AD250" s="90">
        <v>40</v>
      </c>
      <c r="AE250" s="89">
        <f t="shared" ref="AE250:AE252" si="1252">(AD250*$D250*$E250*$G250*$J250)</f>
        <v>897680</v>
      </c>
      <c r="AF250" s="90"/>
      <c r="AG250" s="89">
        <f t="shared" ref="AG250:AG252" si="1253">(AF250*$D250*$E250*$G250*$J250)</f>
        <v>0</v>
      </c>
      <c r="AH250" s="92"/>
      <c r="AI250" s="89">
        <f t="shared" ref="AI250:AI252" si="1254">(AH250*$D250*$E250*$G250*$J250)</f>
        <v>0</v>
      </c>
      <c r="AJ250" s="90">
        <v>370</v>
      </c>
      <c r="AK250" s="89">
        <f t="shared" ref="AK250:AK252" si="1255">(AJ250*$D250*$E250*$G250*$J250)</f>
        <v>8303539.9999999991</v>
      </c>
      <c r="AL250" s="104"/>
      <c r="AM250" s="89">
        <f t="shared" ref="AM250:AM252" si="1256">(AL250*$D250*$E250*$G250*$K250)</f>
        <v>0</v>
      </c>
      <c r="AN250" s="90">
        <v>61</v>
      </c>
      <c r="AO250" s="95">
        <f t="shared" ref="AO250:AO252" si="1257">(AN250*$D250*$E250*$G250*$K250)</f>
        <v>1642754.3999999997</v>
      </c>
      <c r="AP250" s="90"/>
      <c r="AQ250" s="89">
        <f t="shared" ref="AQ250:AQ252" si="1258">(AP250*$D250*$E250*$G250*$J250)</f>
        <v>0</v>
      </c>
      <c r="AR250" s="90">
        <f>49+3</f>
        <v>52</v>
      </c>
      <c r="AS250" s="90">
        <f t="shared" ref="AS250:AS252" si="1259">(AR250*$D250*$E250*$G250*$J250)</f>
        <v>1166984</v>
      </c>
      <c r="AT250" s="90">
        <v>393</v>
      </c>
      <c r="AU250" s="90">
        <f t="shared" ref="AU250:AU252" si="1260">(AT250*$D250*$E250*$G250*$J250)</f>
        <v>8819706</v>
      </c>
      <c r="AV250" s="90">
        <v>0</v>
      </c>
      <c r="AW250" s="89">
        <f t="shared" ref="AW250:AW252" si="1261">(AV250*$D250*$E250*$G250*$J250)</f>
        <v>0</v>
      </c>
      <c r="AX250" s="90">
        <v>0</v>
      </c>
      <c r="AY250" s="89">
        <f t="shared" ref="AY250:AY252" si="1262">(AX250*$D250*$E250*$G250*$J250)</f>
        <v>0</v>
      </c>
      <c r="AZ250" s="90">
        <v>0</v>
      </c>
      <c r="BA250" s="89">
        <f t="shared" ref="BA250:BA252" si="1263">(AZ250*$D250*$E250*$G250*$J250)</f>
        <v>0</v>
      </c>
      <c r="BB250" s="90">
        <v>50</v>
      </c>
      <c r="BC250" s="89">
        <f t="shared" ref="BC250:BC252" si="1264">(BB250*$D250*$E250*$G250*$J250)</f>
        <v>1122100</v>
      </c>
      <c r="BD250" s="90">
        <v>67</v>
      </c>
      <c r="BE250" s="89">
        <f t="shared" ref="BE250:BE252" si="1265">(BD250*$D250*$E250*$G250*$J250)</f>
        <v>1503614</v>
      </c>
      <c r="BF250" s="90">
        <v>104</v>
      </c>
      <c r="BG250" s="89">
        <f t="shared" ref="BG250:BG252" si="1266">(BF250*$D250*$E250*$G250*$K250)</f>
        <v>2800761.6</v>
      </c>
      <c r="BH250" s="90">
        <v>95</v>
      </c>
      <c r="BI250" s="89">
        <f t="shared" ref="BI250:BI252" si="1267">(BH250*$D250*$E250*$G250*$K250)</f>
        <v>2558388</v>
      </c>
      <c r="BJ250" s="90">
        <v>0</v>
      </c>
      <c r="BK250" s="89">
        <f t="shared" ref="BK250:BK252" si="1268">(BJ250*$D250*$E250*$G250*$K250)</f>
        <v>0</v>
      </c>
      <c r="BL250" s="90">
        <v>0</v>
      </c>
      <c r="BM250" s="89">
        <f t="shared" ref="BM250:BM252" si="1269">(BL250*$D250*$E250*$G250*$K250)</f>
        <v>0</v>
      </c>
      <c r="BN250" s="90">
        <f>252+14</f>
        <v>266</v>
      </c>
      <c r="BO250" s="89">
        <f t="shared" ref="BO250:BO252" si="1270">(BN250*$D250*$E250*$G250*$K250)</f>
        <v>7163486.3999999994</v>
      </c>
      <c r="BP250" s="90">
        <v>81</v>
      </c>
      <c r="BQ250" s="89">
        <f t="shared" ref="BQ250:BQ252" si="1271">(BP250*$D250*$E250*$G250*$K250)</f>
        <v>2181362.4</v>
      </c>
      <c r="BR250" s="90">
        <v>60</v>
      </c>
      <c r="BS250" s="89">
        <f t="shared" ref="BS250:BS252" si="1272">(BR250*$D250*$E250*$G250*$K250)</f>
        <v>1615823.9999999998</v>
      </c>
      <c r="BT250" s="90">
        <v>108</v>
      </c>
      <c r="BU250" s="89">
        <f t="shared" ref="BU250:BU252" si="1273">(BT250*$D250*$E250*$G250*$K250)</f>
        <v>2908483.1999999997</v>
      </c>
      <c r="BV250" s="90">
        <v>128</v>
      </c>
      <c r="BW250" s="89">
        <f t="shared" ref="BW250:BW252" si="1274">(BV250*$D250*$E250*$G250*$K250)</f>
        <v>3447091.1999999993</v>
      </c>
      <c r="BX250" s="90">
        <v>200</v>
      </c>
      <c r="BY250" s="89">
        <f t="shared" ref="BY250:BY252" si="1275">(BX250*$D250*$E250*$G250*$K250)</f>
        <v>5386080</v>
      </c>
      <c r="BZ250" s="90">
        <v>140</v>
      </c>
      <c r="CA250" s="97">
        <f t="shared" ref="CA250:CA252" si="1276">(BZ250*$D250*$E250*$G250*$K250)</f>
        <v>3770256</v>
      </c>
      <c r="CB250" s="90">
        <v>0</v>
      </c>
      <c r="CC250" s="89">
        <f t="shared" ref="CC250:CC252" si="1277">(CB250*$D250*$E250*$G250*$J250)</f>
        <v>0</v>
      </c>
      <c r="CD250" s="90">
        <v>0</v>
      </c>
      <c r="CE250" s="89">
        <f t="shared" ref="CE250:CE252" si="1278">(CD250*$D250*$E250*$G250*$J250)</f>
        <v>0</v>
      </c>
      <c r="CF250" s="90">
        <v>0</v>
      </c>
      <c r="CG250" s="89">
        <f t="shared" ref="CG250:CG252" si="1279">(CF250*$D250*$E250*$G250*$J250)</f>
        <v>0</v>
      </c>
      <c r="CH250" s="90"/>
      <c r="CI250" s="90">
        <f t="shared" ref="CI250:CI252" si="1280">(CH250*$D250*$E250*$G250*$J250)</f>
        <v>0</v>
      </c>
      <c r="CJ250" s="90"/>
      <c r="CK250" s="89">
        <f t="shared" ref="CK250:CK252" si="1281">(CJ250*$D250*$E250*$G250*$K250)</f>
        <v>0</v>
      </c>
      <c r="CL250" s="90">
        <v>49</v>
      </c>
      <c r="CM250" s="89">
        <f t="shared" ref="CM250:CM252" si="1282">(CL250*$D250*$E250*$G250*$J250)</f>
        <v>1099658</v>
      </c>
      <c r="CN250" s="90">
        <v>12</v>
      </c>
      <c r="CO250" s="89">
        <f t="shared" ref="CO250:CO252" si="1283">(CN250*$D250*$E250*$G250*$J250)</f>
        <v>269304</v>
      </c>
      <c r="CP250" s="90">
        <v>25</v>
      </c>
      <c r="CQ250" s="89">
        <f t="shared" ref="CQ250:CQ252" si="1284">(CP250*$D250*$E250*$G250*$J250)</f>
        <v>561050</v>
      </c>
      <c r="CR250" s="90">
        <v>100</v>
      </c>
      <c r="CS250" s="89">
        <f t="shared" ref="CS250:CS252" si="1285">(CR250*$D250*$E250*$G250*$J250)</f>
        <v>2244200</v>
      </c>
      <c r="CT250" s="90">
        <v>230</v>
      </c>
      <c r="CU250" s="89">
        <f t="shared" ref="CU250:CU252" si="1286">(CT250*$D250*$E250*$G250*$J250)</f>
        <v>5161659.9999999991</v>
      </c>
      <c r="CV250" s="90">
        <v>223</v>
      </c>
      <c r="CW250" s="89">
        <f t="shared" ref="CW250:CW252" si="1287">(CV250*$D250*$E250*$G250*$K250)</f>
        <v>6005479.2000000002</v>
      </c>
      <c r="CX250" s="104">
        <v>308</v>
      </c>
      <c r="CY250" s="89">
        <f t="shared" ref="CY250:CY252" si="1288">(CX250*$D250*$E250*$G250*$K250)</f>
        <v>8294563.1999999993</v>
      </c>
      <c r="CZ250" s="90"/>
      <c r="DA250" s="89">
        <f t="shared" ref="DA250:DA252" si="1289">(CZ250*$D250*$E250*$G250*$J250)</f>
        <v>0</v>
      </c>
      <c r="DB250" s="90">
        <v>5</v>
      </c>
      <c r="DC250" s="95">
        <f t="shared" ref="DC250:DC252" si="1290">(DB250*$D250*$E250*$G250*$K250)</f>
        <v>134652</v>
      </c>
      <c r="DD250" s="90">
        <v>47</v>
      </c>
      <c r="DE250" s="89">
        <f t="shared" ref="DE250:DE252" si="1291">(DD250*$D250*$E250*$G250*$K250)</f>
        <v>1265728.8</v>
      </c>
      <c r="DF250" s="105">
        <v>4</v>
      </c>
      <c r="DG250" s="89">
        <f t="shared" ref="DG250:DG252" si="1292">(DF250*$D250*$E250*$G250*$K250)</f>
        <v>107721.59999999998</v>
      </c>
      <c r="DH250" s="90">
        <v>110</v>
      </c>
      <c r="DI250" s="89">
        <f t="shared" ref="DI250:DI252" si="1293">(DH250*$D250*$E250*$G250*$K250)</f>
        <v>2962344</v>
      </c>
      <c r="DJ250" s="90">
        <v>70</v>
      </c>
      <c r="DK250" s="89">
        <f t="shared" ref="DK250:DK252" si="1294">(DJ250*$D250*$E250*$G250*$L250)</f>
        <v>2502283</v>
      </c>
      <c r="DL250" s="90">
        <v>35</v>
      </c>
      <c r="DM250" s="97">
        <f t="shared" ref="DM250:DM252" si="1295">(DL250*$D250*$E250*$G250*$M250)</f>
        <v>1441898.5</v>
      </c>
      <c r="DN250" s="99">
        <f t="shared" si="1243"/>
        <v>3907</v>
      </c>
      <c r="DO250" s="97">
        <f t="shared" si="1243"/>
        <v>97976161.499999985</v>
      </c>
    </row>
    <row r="251" spans="1:119" s="8" customFormat="1" ht="45" customHeight="1" x14ac:dyDescent="0.25">
      <c r="A251" s="100"/>
      <c r="B251" s="101">
        <v>213</v>
      </c>
      <c r="C251" s="82" t="s">
        <v>379</v>
      </c>
      <c r="D251" s="83">
        <v>22900</v>
      </c>
      <c r="E251" s="102">
        <v>0.78</v>
      </c>
      <c r="F251" s="102"/>
      <c r="G251" s="85">
        <v>1</v>
      </c>
      <c r="H251" s="86"/>
      <c r="I251" s="86"/>
      <c r="J251" s="83">
        <v>1.4</v>
      </c>
      <c r="K251" s="83">
        <v>1.68</v>
      </c>
      <c r="L251" s="83">
        <v>2.23</v>
      </c>
      <c r="M251" s="87">
        <v>2.57</v>
      </c>
      <c r="N251" s="90">
        <v>425</v>
      </c>
      <c r="O251" s="89">
        <f t="shared" si="1244"/>
        <v>10627890</v>
      </c>
      <c r="P251" s="90">
        <v>32</v>
      </c>
      <c r="Q251" s="90">
        <f t="shared" si="1245"/>
        <v>800217.59999999998</v>
      </c>
      <c r="R251" s="90"/>
      <c r="S251" s="89">
        <f t="shared" si="1246"/>
        <v>0</v>
      </c>
      <c r="T251" s="90"/>
      <c r="U251" s="89">
        <f t="shared" si="1247"/>
        <v>0</v>
      </c>
      <c r="V251" s="90">
        <v>0</v>
      </c>
      <c r="W251" s="89">
        <f t="shared" si="1248"/>
        <v>0</v>
      </c>
      <c r="X251" s="90">
        <v>0</v>
      </c>
      <c r="Y251" s="89">
        <f t="shared" si="1249"/>
        <v>0</v>
      </c>
      <c r="Z251" s="90"/>
      <c r="AA251" s="89">
        <f t="shared" si="1250"/>
        <v>0</v>
      </c>
      <c r="AB251" s="90">
        <v>0</v>
      </c>
      <c r="AC251" s="89">
        <f t="shared" si="1251"/>
        <v>0</v>
      </c>
      <c r="AD251" s="90">
        <v>132</v>
      </c>
      <c r="AE251" s="89">
        <f t="shared" si="1252"/>
        <v>3300897.5999999996</v>
      </c>
      <c r="AF251" s="90"/>
      <c r="AG251" s="89">
        <f t="shared" si="1253"/>
        <v>0</v>
      </c>
      <c r="AH251" s="92"/>
      <c r="AI251" s="89">
        <f t="shared" si="1254"/>
        <v>0</v>
      </c>
      <c r="AJ251" s="90">
        <v>522</v>
      </c>
      <c r="AK251" s="89">
        <f t="shared" si="1255"/>
        <v>13053549.6</v>
      </c>
      <c r="AL251" s="104"/>
      <c r="AM251" s="89">
        <f t="shared" si="1256"/>
        <v>0</v>
      </c>
      <c r="AN251" s="90">
        <v>55</v>
      </c>
      <c r="AO251" s="95">
        <f t="shared" si="1257"/>
        <v>1650448.8</v>
      </c>
      <c r="AP251" s="90"/>
      <c r="AQ251" s="89">
        <f t="shared" si="1258"/>
        <v>0</v>
      </c>
      <c r="AR251" s="90">
        <f>15+4</f>
        <v>19</v>
      </c>
      <c r="AS251" s="90">
        <f t="shared" si="1259"/>
        <v>475129.19999999995</v>
      </c>
      <c r="AT251" s="90">
        <v>537</v>
      </c>
      <c r="AU251" s="90">
        <f t="shared" si="1260"/>
        <v>13428651.6</v>
      </c>
      <c r="AV251" s="90">
        <v>0</v>
      </c>
      <c r="AW251" s="89">
        <f t="shared" si="1261"/>
        <v>0</v>
      </c>
      <c r="AX251" s="90">
        <v>0</v>
      </c>
      <c r="AY251" s="89">
        <f t="shared" si="1262"/>
        <v>0</v>
      </c>
      <c r="AZ251" s="90">
        <v>0</v>
      </c>
      <c r="BA251" s="89">
        <f t="shared" si="1263"/>
        <v>0</v>
      </c>
      <c r="BB251" s="90">
        <v>140</v>
      </c>
      <c r="BC251" s="89">
        <f t="shared" si="1264"/>
        <v>3500952</v>
      </c>
      <c r="BD251" s="90">
        <v>45</v>
      </c>
      <c r="BE251" s="89">
        <f t="shared" si="1265"/>
        <v>1125306</v>
      </c>
      <c r="BF251" s="90">
        <v>209</v>
      </c>
      <c r="BG251" s="89">
        <f t="shared" si="1266"/>
        <v>6271705.4399999995</v>
      </c>
      <c r="BH251" s="202">
        <v>163</v>
      </c>
      <c r="BI251" s="89">
        <f t="shared" si="1267"/>
        <v>4891330.08</v>
      </c>
      <c r="BJ251" s="90">
        <v>0</v>
      </c>
      <c r="BK251" s="89">
        <f t="shared" si="1268"/>
        <v>0</v>
      </c>
      <c r="BL251" s="90">
        <v>0</v>
      </c>
      <c r="BM251" s="89">
        <f t="shared" si="1269"/>
        <v>0</v>
      </c>
      <c r="BN251" s="90">
        <f>167-14</f>
        <v>153</v>
      </c>
      <c r="BO251" s="89">
        <f t="shared" si="1270"/>
        <v>4591248.4799999995</v>
      </c>
      <c r="BP251" s="90">
        <v>110</v>
      </c>
      <c r="BQ251" s="89">
        <f t="shared" si="1271"/>
        <v>3300897.6</v>
      </c>
      <c r="BR251" s="90">
        <v>28</v>
      </c>
      <c r="BS251" s="89">
        <f t="shared" si="1272"/>
        <v>840228.48</v>
      </c>
      <c r="BT251" s="90">
        <v>228</v>
      </c>
      <c r="BU251" s="89">
        <f t="shared" si="1273"/>
        <v>6841860.4799999995</v>
      </c>
      <c r="BV251" s="90">
        <v>128</v>
      </c>
      <c r="BW251" s="89">
        <f t="shared" si="1274"/>
        <v>3841044.48</v>
      </c>
      <c r="BX251" s="90">
        <v>200</v>
      </c>
      <c r="BY251" s="89">
        <f t="shared" si="1275"/>
        <v>6001632</v>
      </c>
      <c r="BZ251" s="90">
        <v>147</v>
      </c>
      <c r="CA251" s="97">
        <f t="shared" si="1276"/>
        <v>4411199.5199999996</v>
      </c>
      <c r="CB251" s="90">
        <v>0</v>
      </c>
      <c r="CC251" s="89">
        <f t="shared" si="1277"/>
        <v>0</v>
      </c>
      <c r="CD251" s="90">
        <v>0</v>
      </c>
      <c r="CE251" s="89">
        <f t="shared" si="1278"/>
        <v>0</v>
      </c>
      <c r="CF251" s="90">
        <v>0</v>
      </c>
      <c r="CG251" s="89">
        <f t="shared" si="1279"/>
        <v>0</v>
      </c>
      <c r="CH251" s="90"/>
      <c r="CI251" s="90">
        <f t="shared" si="1280"/>
        <v>0</v>
      </c>
      <c r="CJ251" s="90"/>
      <c r="CK251" s="89">
        <f t="shared" si="1281"/>
        <v>0</v>
      </c>
      <c r="CL251" s="90">
        <v>43</v>
      </c>
      <c r="CM251" s="89">
        <f t="shared" si="1282"/>
        <v>1075292.3999999999</v>
      </c>
      <c r="CN251" s="90">
        <v>70</v>
      </c>
      <c r="CO251" s="89">
        <f t="shared" si="1283"/>
        <v>1750476</v>
      </c>
      <c r="CP251" s="90">
        <v>540</v>
      </c>
      <c r="CQ251" s="89">
        <f t="shared" si="1284"/>
        <v>13503672</v>
      </c>
      <c r="CR251" s="90">
        <v>160</v>
      </c>
      <c r="CS251" s="89">
        <f t="shared" si="1285"/>
        <v>4001087.9999999995</v>
      </c>
      <c r="CT251" s="90">
        <v>302</v>
      </c>
      <c r="CU251" s="89">
        <f t="shared" si="1286"/>
        <v>7552053.5999999996</v>
      </c>
      <c r="CV251" s="90">
        <v>28</v>
      </c>
      <c r="CW251" s="89">
        <f t="shared" si="1287"/>
        <v>840228.48</v>
      </c>
      <c r="CX251" s="104">
        <v>25</v>
      </c>
      <c r="CY251" s="89">
        <f t="shared" si="1288"/>
        <v>750204</v>
      </c>
      <c r="CZ251" s="90"/>
      <c r="DA251" s="89">
        <f t="shared" si="1289"/>
        <v>0</v>
      </c>
      <c r="DB251" s="90">
        <v>4</v>
      </c>
      <c r="DC251" s="95">
        <f t="shared" si="1290"/>
        <v>120032.64</v>
      </c>
      <c r="DD251" s="90">
        <v>47</v>
      </c>
      <c r="DE251" s="89">
        <f t="shared" si="1291"/>
        <v>1410383.52</v>
      </c>
      <c r="DF251" s="105"/>
      <c r="DG251" s="89">
        <f t="shared" si="1292"/>
        <v>0</v>
      </c>
      <c r="DH251" s="90">
        <v>200</v>
      </c>
      <c r="DI251" s="89">
        <f t="shared" si="1293"/>
        <v>6001632</v>
      </c>
      <c r="DJ251" s="90">
        <v>22</v>
      </c>
      <c r="DK251" s="89">
        <f t="shared" si="1294"/>
        <v>876309.72</v>
      </c>
      <c r="DL251" s="90">
        <v>36</v>
      </c>
      <c r="DM251" s="97">
        <f t="shared" si="1295"/>
        <v>1652592.24</v>
      </c>
      <c r="DN251" s="99">
        <f t="shared" si="1243"/>
        <v>4750</v>
      </c>
      <c r="DO251" s="97">
        <f t="shared" si="1243"/>
        <v>128488153.55999999</v>
      </c>
    </row>
    <row r="252" spans="1:119" s="8" customFormat="1" ht="45" x14ac:dyDescent="0.25">
      <c r="A252" s="100"/>
      <c r="B252" s="101">
        <v>214</v>
      </c>
      <c r="C252" s="82" t="s">
        <v>380</v>
      </c>
      <c r="D252" s="83">
        <v>22900</v>
      </c>
      <c r="E252" s="102">
        <v>1.7</v>
      </c>
      <c r="F252" s="102"/>
      <c r="G252" s="147">
        <v>0.97</v>
      </c>
      <c r="H252" s="148"/>
      <c r="I252" s="148"/>
      <c r="J252" s="83">
        <v>1.4</v>
      </c>
      <c r="K252" s="83">
        <v>1.68</v>
      </c>
      <c r="L252" s="83">
        <v>2.23</v>
      </c>
      <c r="M252" s="87">
        <v>2.57</v>
      </c>
      <c r="N252" s="90">
        <v>127</v>
      </c>
      <c r="O252" s="89">
        <f t="shared" si="1244"/>
        <v>6714101.3799999999</v>
      </c>
      <c r="P252" s="90">
        <v>4</v>
      </c>
      <c r="Q252" s="90">
        <f t="shared" si="1245"/>
        <v>211467.75999999998</v>
      </c>
      <c r="R252" s="90"/>
      <c r="S252" s="89">
        <f t="shared" si="1246"/>
        <v>0</v>
      </c>
      <c r="T252" s="90"/>
      <c r="U252" s="89">
        <f t="shared" si="1247"/>
        <v>0</v>
      </c>
      <c r="V252" s="90"/>
      <c r="W252" s="89">
        <f t="shared" si="1248"/>
        <v>0</v>
      </c>
      <c r="X252" s="90"/>
      <c r="Y252" s="89">
        <f t="shared" si="1249"/>
        <v>0</v>
      </c>
      <c r="Z252" s="90"/>
      <c r="AA252" s="89">
        <f t="shared" si="1250"/>
        <v>0</v>
      </c>
      <c r="AB252" s="90"/>
      <c r="AC252" s="89">
        <f t="shared" si="1251"/>
        <v>0</v>
      </c>
      <c r="AD252" s="90">
        <v>27</v>
      </c>
      <c r="AE252" s="89">
        <f t="shared" si="1252"/>
        <v>1427407.38</v>
      </c>
      <c r="AF252" s="90">
        <v>600</v>
      </c>
      <c r="AG252" s="89">
        <f t="shared" si="1253"/>
        <v>31720163.999999996</v>
      </c>
      <c r="AH252" s="92"/>
      <c r="AI252" s="89">
        <f t="shared" si="1254"/>
        <v>0</v>
      </c>
      <c r="AJ252" s="90"/>
      <c r="AK252" s="89">
        <f t="shared" si="1255"/>
        <v>0</v>
      </c>
      <c r="AL252" s="104"/>
      <c r="AM252" s="89">
        <f t="shared" si="1256"/>
        <v>0</v>
      </c>
      <c r="AN252" s="90"/>
      <c r="AO252" s="95">
        <f t="shared" si="1257"/>
        <v>0</v>
      </c>
      <c r="AP252" s="90"/>
      <c r="AQ252" s="89">
        <f t="shared" si="1258"/>
        <v>0</v>
      </c>
      <c r="AR252" s="90"/>
      <c r="AS252" s="90">
        <f t="shared" si="1259"/>
        <v>0</v>
      </c>
      <c r="AT252" s="90"/>
      <c r="AU252" s="90">
        <f t="shared" si="1260"/>
        <v>0</v>
      </c>
      <c r="AV252" s="90"/>
      <c r="AW252" s="89">
        <f t="shared" si="1261"/>
        <v>0</v>
      </c>
      <c r="AX252" s="90"/>
      <c r="AY252" s="89">
        <f t="shared" si="1262"/>
        <v>0</v>
      </c>
      <c r="AZ252" s="90"/>
      <c r="BA252" s="89">
        <f t="shared" si="1263"/>
        <v>0</v>
      </c>
      <c r="BB252" s="90"/>
      <c r="BC252" s="89">
        <f t="shared" si="1264"/>
        <v>0</v>
      </c>
      <c r="BD252" s="90"/>
      <c r="BE252" s="89">
        <f t="shared" si="1265"/>
        <v>0</v>
      </c>
      <c r="BF252" s="90">
        <v>19</v>
      </c>
      <c r="BG252" s="89">
        <f t="shared" si="1266"/>
        <v>1205366.2320000001</v>
      </c>
      <c r="BH252" s="90">
        <v>3</v>
      </c>
      <c r="BI252" s="89">
        <f t="shared" si="1267"/>
        <v>190320.984</v>
      </c>
      <c r="BJ252" s="90"/>
      <c r="BK252" s="89">
        <f t="shared" si="1268"/>
        <v>0</v>
      </c>
      <c r="BL252" s="90"/>
      <c r="BM252" s="89">
        <f t="shared" si="1269"/>
        <v>0</v>
      </c>
      <c r="BN252" s="90"/>
      <c r="BO252" s="89">
        <f t="shared" si="1270"/>
        <v>0</v>
      </c>
      <c r="BP252" s="90"/>
      <c r="BQ252" s="89">
        <f t="shared" si="1271"/>
        <v>0</v>
      </c>
      <c r="BR252" s="90"/>
      <c r="BS252" s="89">
        <f t="shared" si="1272"/>
        <v>0</v>
      </c>
      <c r="BT252" s="90"/>
      <c r="BU252" s="89">
        <f t="shared" si="1273"/>
        <v>0</v>
      </c>
      <c r="BV252" s="90"/>
      <c r="BW252" s="89">
        <f t="shared" si="1274"/>
        <v>0</v>
      </c>
      <c r="BX252" s="90"/>
      <c r="BY252" s="89">
        <f t="shared" si="1275"/>
        <v>0</v>
      </c>
      <c r="BZ252" s="90"/>
      <c r="CA252" s="97">
        <f t="shared" si="1276"/>
        <v>0</v>
      </c>
      <c r="CB252" s="90"/>
      <c r="CC252" s="89">
        <f t="shared" si="1277"/>
        <v>0</v>
      </c>
      <c r="CD252" s="90"/>
      <c r="CE252" s="89">
        <f t="shared" si="1278"/>
        <v>0</v>
      </c>
      <c r="CF252" s="90"/>
      <c r="CG252" s="89">
        <f t="shared" si="1279"/>
        <v>0</v>
      </c>
      <c r="CH252" s="90"/>
      <c r="CI252" s="90">
        <f t="shared" si="1280"/>
        <v>0</v>
      </c>
      <c r="CJ252" s="90"/>
      <c r="CK252" s="89">
        <f t="shared" si="1281"/>
        <v>0</v>
      </c>
      <c r="CL252" s="90"/>
      <c r="CM252" s="89">
        <f t="shared" si="1282"/>
        <v>0</v>
      </c>
      <c r="CN252" s="90"/>
      <c r="CO252" s="89">
        <f t="shared" si="1283"/>
        <v>0</v>
      </c>
      <c r="CP252" s="90"/>
      <c r="CQ252" s="89">
        <f t="shared" si="1284"/>
        <v>0</v>
      </c>
      <c r="CR252" s="90"/>
      <c r="CS252" s="89">
        <f t="shared" si="1285"/>
        <v>0</v>
      </c>
      <c r="CT252" s="90"/>
      <c r="CU252" s="89">
        <f t="shared" si="1286"/>
        <v>0</v>
      </c>
      <c r="CV252" s="90"/>
      <c r="CW252" s="89">
        <f t="shared" si="1287"/>
        <v>0</v>
      </c>
      <c r="CX252" s="104"/>
      <c r="CY252" s="89">
        <f t="shared" si="1288"/>
        <v>0</v>
      </c>
      <c r="CZ252" s="90"/>
      <c r="DA252" s="89">
        <f t="shared" si="1289"/>
        <v>0</v>
      </c>
      <c r="DB252" s="90"/>
      <c r="DC252" s="95">
        <f t="shared" si="1290"/>
        <v>0</v>
      </c>
      <c r="DD252" s="90"/>
      <c r="DE252" s="89">
        <f t="shared" si="1291"/>
        <v>0</v>
      </c>
      <c r="DF252" s="105"/>
      <c r="DG252" s="89">
        <f t="shared" si="1292"/>
        <v>0</v>
      </c>
      <c r="DH252" s="90"/>
      <c r="DI252" s="89">
        <f t="shared" si="1293"/>
        <v>0</v>
      </c>
      <c r="DJ252" s="90"/>
      <c r="DK252" s="89">
        <f t="shared" si="1294"/>
        <v>0</v>
      </c>
      <c r="DL252" s="90"/>
      <c r="DM252" s="97">
        <f t="shared" si="1295"/>
        <v>0</v>
      </c>
      <c r="DN252" s="99">
        <f t="shared" si="1243"/>
        <v>780</v>
      </c>
      <c r="DO252" s="97">
        <f t="shared" si="1243"/>
        <v>41468827.735999994</v>
      </c>
    </row>
    <row r="253" spans="1:119" s="8" customFormat="1" ht="15.75" customHeight="1" x14ac:dyDescent="0.25">
      <c r="A253" s="100"/>
      <c r="B253" s="101">
        <v>215</v>
      </c>
      <c r="C253" s="82" t="s">
        <v>381</v>
      </c>
      <c r="D253" s="83">
        <v>22900</v>
      </c>
      <c r="E253" s="102">
        <v>0.78</v>
      </c>
      <c r="F253" s="102"/>
      <c r="G253" s="85">
        <v>1</v>
      </c>
      <c r="H253" s="86"/>
      <c r="I253" s="86"/>
      <c r="J253" s="83">
        <v>1.4</v>
      </c>
      <c r="K253" s="83">
        <v>1.68</v>
      </c>
      <c r="L253" s="83">
        <v>2.23</v>
      </c>
      <c r="M253" s="87">
        <v>2.57</v>
      </c>
      <c r="N253" s="90">
        <v>73</v>
      </c>
      <c r="O253" s="89">
        <f t="shared" si="1065"/>
        <v>2008046.04</v>
      </c>
      <c r="P253" s="90">
        <v>530</v>
      </c>
      <c r="Q253" s="90">
        <f>(P253*$D253*$E253*$G253*$J253*$Q$10)</f>
        <v>14578964.4</v>
      </c>
      <c r="R253" s="90"/>
      <c r="S253" s="89">
        <f>(R253*$D253*$E253*$G253*$J253*$S$10)</f>
        <v>0</v>
      </c>
      <c r="T253" s="90"/>
      <c r="U253" s="89">
        <f>(T253/12*7*$D253*$E253*$G253*$J253*$U$10)+(T253/12*5*$D253*$E253*$G253*$J253*$U$11)</f>
        <v>0</v>
      </c>
      <c r="V253" s="90">
        <v>0</v>
      </c>
      <c r="W253" s="89">
        <f>(V253*$D253*$E253*$G253*$J253*$W$10)</f>
        <v>0</v>
      </c>
      <c r="X253" s="90">
        <v>0</v>
      </c>
      <c r="Y253" s="89">
        <f>(X253*$D253*$E253*$G253*$J253*$Y$10)</f>
        <v>0</v>
      </c>
      <c r="Z253" s="90"/>
      <c r="AA253" s="89">
        <f>(Z253*$D253*$E253*$G253*$J253*$AA$10)</f>
        <v>0</v>
      </c>
      <c r="AB253" s="90">
        <v>0</v>
      </c>
      <c r="AC253" s="89">
        <f>(AB253*$D253*$E253*$G253*$J253*$AC$10)</f>
        <v>0</v>
      </c>
      <c r="AD253" s="90">
        <v>9</v>
      </c>
      <c r="AE253" s="89">
        <f>(AD253*$D253*$E253*$G253*$J253*$AE$10)</f>
        <v>247567.32</v>
      </c>
      <c r="AF253" s="90"/>
      <c r="AG253" s="89">
        <f>(AF253*$D253*$E253*$G253*$J253*$AG$10)</f>
        <v>0</v>
      </c>
      <c r="AH253" s="92"/>
      <c r="AI253" s="89">
        <f>(AH253*$D253*$E253*$G253*$J253*$AI$10)</f>
        <v>0</v>
      </c>
      <c r="AJ253" s="90">
        <v>36</v>
      </c>
      <c r="AK253" s="89">
        <f>(AJ253*$D253*$E253*$G253*$J253*$AK$10)</f>
        <v>990269.28</v>
      </c>
      <c r="AL253" s="104"/>
      <c r="AM253" s="89">
        <f>(AL253*$D253*$E253*$G253*$K253*$AM$10)</f>
        <v>0</v>
      </c>
      <c r="AN253" s="90">
        <v>3</v>
      </c>
      <c r="AO253" s="95">
        <f>(AN253*$D253*$E253*$G253*$K253*$AO$10)</f>
        <v>99026.928</v>
      </c>
      <c r="AP253" s="90"/>
      <c r="AQ253" s="89">
        <f>(AP253*$D253*$E253*$G253*$J253*$AQ$10)</f>
        <v>0</v>
      </c>
      <c r="AR253" s="90"/>
      <c r="AS253" s="90">
        <f>(AR253*$D253*$E253*$G253*$J253*$AS$10)</f>
        <v>0</v>
      </c>
      <c r="AT253" s="90">
        <v>8</v>
      </c>
      <c r="AU253" s="90">
        <f>(AT253*$D253*$E253*$G253*$J253*$AU$10)</f>
        <v>230062.55999999997</v>
      </c>
      <c r="AV253" s="90">
        <v>0</v>
      </c>
      <c r="AW253" s="89">
        <f>(AV253*$D253*$E253*$G253*$J253*$AW$10)</f>
        <v>0</v>
      </c>
      <c r="AX253" s="90">
        <v>0</v>
      </c>
      <c r="AY253" s="89">
        <f>(AX253*$D253*$E253*$G253*$J253*$AY$10)</f>
        <v>0</v>
      </c>
      <c r="AZ253" s="90">
        <v>0</v>
      </c>
      <c r="BA253" s="89">
        <f>(AZ253*$D253*$E253*$G253*$J253*$BA$10)</f>
        <v>0</v>
      </c>
      <c r="BB253" s="90">
        <v>10</v>
      </c>
      <c r="BC253" s="89">
        <f>(BB253*$D253*$E253*$G253*$J253*$BC$10)</f>
        <v>275074.8</v>
      </c>
      <c r="BD253" s="90">
        <v>11</v>
      </c>
      <c r="BE253" s="89">
        <f>(BD253*$D253*$E253*$G253*$J253*$BE$10)</f>
        <v>302582.28000000003</v>
      </c>
      <c r="BF253" s="90">
        <v>39</v>
      </c>
      <c r="BG253" s="89">
        <f>(BF253*$D253*$E253*$G253*$K253*$BG$10)</f>
        <v>1170318.24</v>
      </c>
      <c r="BH253" s="90">
        <v>57</v>
      </c>
      <c r="BI253" s="89">
        <f>(BH253*$D253*$E253*$G253*$K253*$BI$10)</f>
        <v>1710465.1199999999</v>
      </c>
      <c r="BJ253" s="90">
        <v>0</v>
      </c>
      <c r="BK253" s="89">
        <f>(BJ253*$D253*$E253*$G253*$K253*$BK$10)</f>
        <v>0</v>
      </c>
      <c r="BL253" s="90">
        <v>0</v>
      </c>
      <c r="BM253" s="89">
        <f>(BL253*$D253*$E253*$G253*$K253*$BM$10)</f>
        <v>0</v>
      </c>
      <c r="BN253" s="90">
        <v>75</v>
      </c>
      <c r="BO253" s="89">
        <f>(BN253*$D253*$E253*$G253*$K253*$BO$10)</f>
        <v>2475673.2000000002</v>
      </c>
      <c r="BP253" s="90">
        <v>9</v>
      </c>
      <c r="BQ253" s="89">
        <f>(BP253*$D253*$E253*$G253*$K253*$BQ$10)</f>
        <v>270073.44</v>
      </c>
      <c r="BR253" s="90">
        <v>3</v>
      </c>
      <c r="BS253" s="89">
        <f>(BR253*$D253*$E253*$G253*$K253*$BS$10)</f>
        <v>112530.59999999999</v>
      </c>
      <c r="BT253" s="90">
        <v>4</v>
      </c>
      <c r="BU253" s="89">
        <f>(BT253*$D253*$E253*$G253*$K253*$BU$10)</f>
        <v>108029.376</v>
      </c>
      <c r="BV253" s="90">
        <v>29</v>
      </c>
      <c r="BW253" s="89">
        <f>(BV253*$D253*$E253*$G253*$K253*$BW$10)</f>
        <v>1087795.8</v>
      </c>
      <c r="BX253" s="90">
        <v>7</v>
      </c>
      <c r="BY253" s="89">
        <f>(BX253*$D253*$E253*$G253*$K253*$BY$10)</f>
        <v>210057.12</v>
      </c>
      <c r="BZ253" s="90">
        <v>44</v>
      </c>
      <c r="CA253" s="97">
        <f>(BZ253*$D253*$E253*$G253*$K253*$CA$10)</f>
        <v>1320359.04</v>
      </c>
      <c r="CB253" s="90">
        <v>0</v>
      </c>
      <c r="CC253" s="89">
        <f>(CB253*$D253*$E253*$G253*$J253*$CC$10)</f>
        <v>0</v>
      </c>
      <c r="CD253" s="90"/>
      <c r="CE253" s="89">
        <f>(CD253*$D253*$E253*$G253*$J253*$CE$10)</f>
        <v>0</v>
      </c>
      <c r="CF253" s="90">
        <v>0</v>
      </c>
      <c r="CG253" s="89">
        <f>(CF253*$D253*$E253*$G253*$J253*$CG$10)</f>
        <v>0</v>
      </c>
      <c r="CH253" s="90"/>
      <c r="CI253" s="90">
        <f>(CH253*$D253*$E253*$G253*$J253*$CI$10)</f>
        <v>0</v>
      </c>
      <c r="CJ253" s="90"/>
      <c r="CK253" s="89">
        <f>(CJ253*$D253*$E253*$G253*$K253*$CK$10)</f>
        <v>0</v>
      </c>
      <c r="CL253" s="90">
        <v>1</v>
      </c>
      <c r="CM253" s="89">
        <f>(CL253*$D253*$E253*$G253*$J253*$CM$10)</f>
        <v>17504.759999999998</v>
      </c>
      <c r="CN253" s="90"/>
      <c r="CO253" s="89">
        <f>(CN253*$D253*$E253*$G253*$J253*$CO$10)</f>
        <v>0</v>
      </c>
      <c r="CP253" s="90"/>
      <c r="CQ253" s="89">
        <f>(CP253*$D253*$E253*$G253*$J253*$CQ$10)</f>
        <v>0</v>
      </c>
      <c r="CR253" s="90">
        <v>1</v>
      </c>
      <c r="CS253" s="89">
        <f>(CR253*$D253*$E253*$G253*$J253*$CS$10)</f>
        <v>28257.683999999997</v>
      </c>
      <c r="CT253" s="90">
        <v>100</v>
      </c>
      <c r="CU253" s="89">
        <f>(CT253*$D253*$E253*$G253*$J253*$CU$10)</f>
        <v>2825768.4</v>
      </c>
      <c r="CV253" s="90">
        <v>52</v>
      </c>
      <c r="CW253" s="89">
        <f>(CV253*$D253*$E253*$G253*$K253*$CW$10)</f>
        <v>1560424.3199999998</v>
      </c>
      <c r="CX253" s="104">
        <v>130</v>
      </c>
      <c r="CY253" s="89">
        <f>(CX253*$D253*$E253*$G253*$K253*$CY$10)</f>
        <v>3510954.7199999997</v>
      </c>
      <c r="CZ253" s="90"/>
      <c r="DA253" s="89">
        <f>(CZ253*$D253*$E253*$G253*$J253*$DA$10)</f>
        <v>0</v>
      </c>
      <c r="DB253" s="90"/>
      <c r="DC253" s="95">
        <f>(DB253*$D253*$E253*$G253*$K253*$DC$10)</f>
        <v>0</v>
      </c>
      <c r="DD253" s="90">
        <v>3</v>
      </c>
      <c r="DE253" s="89">
        <f>(DD253*$D253*$E253*$G253*$K253*$DE$10)</f>
        <v>90024.48</v>
      </c>
      <c r="DF253" s="105"/>
      <c r="DG253" s="89">
        <f>(DF253*$D253*$E253*$G253*$K253*$DG$10)</f>
        <v>0</v>
      </c>
      <c r="DH253" s="90">
        <v>7</v>
      </c>
      <c r="DI253" s="89">
        <f>(DH253*$D253*$E253*$G253*$K253*$DI$10)</f>
        <v>237364.54559999998</v>
      </c>
      <c r="DJ253" s="90"/>
      <c r="DK253" s="89">
        <f>(DJ253*$D253*$E253*$G253*$L253*$DK$10)</f>
        <v>0</v>
      </c>
      <c r="DL253" s="90">
        <v>3</v>
      </c>
      <c r="DM253" s="97">
        <f>(DL253*$D253*$E253*$G253*$M253*$DM$10)</f>
        <v>165259.22399999999</v>
      </c>
      <c r="DN253" s="99">
        <f t="shared" si="1243"/>
        <v>1244</v>
      </c>
      <c r="DO253" s="97">
        <f t="shared" si="1243"/>
        <v>35632453.677599996</v>
      </c>
    </row>
    <row r="254" spans="1:119" ht="15.75" customHeight="1" x14ac:dyDescent="0.25">
      <c r="A254" s="100"/>
      <c r="B254" s="101">
        <v>216</v>
      </c>
      <c r="C254" s="82" t="s">
        <v>382</v>
      </c>
      <c r="D254" s="83">
        <v>22900</v>
      </c>
      <c r="E254" s="102">
        <v>1.54</v>
      </c>
      <c r="F254" s="102"/>
      <c r="G254" s="85">
        <v>1</v>
      </c>
      <c r="H254" s="86"/>
      <c r="I254" s="86"/>
      <c r="J254" s="83">
        <v>1.4</v>
      </c>
      <c r="K254" s="83">
        <v>1.68</v>
      </c>
      <c r="L254" s="83">
        <v>2.23</v>
      </c>
      <c r="M254" s="87">
        <v>2.57</v>
      </c>
      <c r="N254" s="90">
        <v>6</v>
      </c>
      <c r="O254" s="89">
        <f t="shared" si="1065"/>
        <v>325857.83999999997</v>
      </c>
      <c r="P254" s="90">
        <v>60</v>
      </c>
      <c r="Q254" s="90">
        <f>(P254*$D254*$E254*$G254*$J254*$Q$10)</f>
        <v>3258578.4000000004</v>
      </c>
      <c r="R254" s="90"/>
      <c r="S254" s="89">
        <f>(R254*$D254*$E254*$G254*$J254*$S$10)</f>
        <v>0</v>
      </c>
      <c r="T254" s="90"/>
      <c r="U254" s="89">
        <f>(T254/12*7*$D254*$E254*$G254*$J254*$U$10)+(T254/12*5*$D254*$E254*$G254*$J254*$U$11)</f>
        <v>0</v>
      </c>
      <c r="V254" s="90"/>
      <c r="W254" s="89">
        <f>(V254*$D254*$E254*$G254*$J254*$W$10)</f>
        <v>0</v>
      </c>
      <c r="X254" s="90"/>
      <c r="Y254" s="89">
        <f>(X254*$D254*$E254*$G254*$J254*$Y$10)</f>
        <v>0</v>
      </c>
      <c r="Z254" s="90"/>
      <c r="AA254" s="89">
        <f>(Z254*$D254*$E254*$G254*$J254*$AA$10)</f>
        <v>0</v>
      </c>
      <c r="AB254" s="90"/>
      <c r="AC254" s="89">
        <f>(AB254*$D254*$E254*$G254*$J254*$AC$10)</f>
        <v>0</v>
      </c>
      <c r="AD254" s="90"/>
      <c r="AE254" s="89">
        <f>(AD254*$D254*$E254*$G254*$J254*$AE$10)</f>
        <v>0</v>
      </c>
      <c r="AF254" s="90"/>
      <c r="AG254" s="89">
        <f>(AF254*$D254*$E254*$G254*$J254*$AG$10)</f>
        <v>0</v>
      </c>
      <c r="AH254" s="92"/>
      <c r="AI254" s="89">
        <f>(AH254*$D254*$E254*$G254*$J254*$AI$10)</f>
        <v>0</v>
      </c>
      <c r="AJ254" s="90"/>
      <c r="AK254" s="89">
        <f>(AJ254*$D254*$E254*$G254*$J254*$AK$10)</f>
        <v>0</v>
      </c>
      <c r="AL254" s="104"/>
      <c r="AM254" s="89">
        <f>(AL254*$D254*$E254*$G254*$K254*$AM$10)</f>
        <v>0</v>
      </c>
      <c r="AN254" s="90"/>
      <c r="AO254" s="95">
        <f>(AN254*$D254*$E254*$G254*$K254*$AO$10)</f>
        <v>0</v>
      </c>
      <c r="AP254" s="110"/>
      <c r="AQ254" s="89">
        <f>(AP254*$D254*$E254*$G254*$J254*$AQ$10)</f>
        <v>0</v>
      </c>
      <c r="AR254" s="90"/>
      <c r="AS254" s="90">
        <f>(AR254*$D254*$E254*$G254*$J254*$AS$10)</f>
        <v>0</v>
      </c>
      <c r="AT254" s="90"/>
      <c r="AU254" s="90">
        <f>(AT254*$D254*$E254*$G254*$J254*$AU$10)</f>
        <v>0</v>
      </c>
      <c r="AV254" s="90"/>
      <c r="AW254" s="89">
        <f>(AV254*$D254*$E254*$G254*$J254*$AW$10)</f>
        <v>0</v>
      </c>
      <c r="AX254" s="90"/>
      <c r="AY254" s="89">
        <f>(AX254*$D254*$E254*$G254*$J254*$AY$10)</f>
        <v>0</v>
      </c>
      <c r="AZ254" s="90"/>
      <c r="BA254" s="89">
        <f>(AZ254*$D254*$E254*$G254*$J254*$BA$10)</f>
        <v>0</v>
      </c>
      <c r="BB254" s="90"/>
      <c r="BC254" s="89">
        <f>(BB254*$D254*$E254*$G254*$J254*$BC$10)</f>
        <v>0</v>
      </c>
      <c r="BD254" s="90"/>
      <c r="BE254" s="89">
        <f>(BD254*$D254*$E254*$G254*$J254*$BE$10)</f>
        <v>0</v>
      </c>
      <c r="BF254" s="90"/>
      <c r="BG254" s="89">
        <f>(BF254*$D254*$E254*$G254*$K254*$BG$10)</f>
        <v>0</v>
      </c>
      <c r="BH254" s="90">
        <v>1</v>
      </c>
      <c r="BI254" s="89">
        <f>(BH254*$D254*$E254*$G254*$K254*$BI$10)</f>
        <v>59246.879999999997</v>
      </c>
      <c r="BJ254" s="90"/>
      <c r="BK254" s="89">
        <f>(BJ254*$D254*$E254*$G254*$K254*$BK$10)</f>
        <v>0</v>
      </c>
      <c r="BL254" s="90"/>
      <c r="BM254" s="89">
        <f>(BL254*$D254*$E254*$G254*$K254*$BM$10)</f>
        <v>0</v>
      </c>
      <c r="BN254" s="90"/>
      <c r="BO254" s="89">
        <f>(BN254*$D254*$E254*$G254*$K254*$BO$10)</f>
        <v>0</v>
      </c>
      <c r="BP254" s="90"/>
      <c r="BQ254" s="89">
        <f>(BP254*$D254*$E254*$G254*$K254*$BQ$10)</f>
        <v>0</v>
      </c>
      <c r="BR254" s="90"/>
      <c r="BS254" s="89">
        <f>(BR254*$D254*$E254*$G254*$K254*$BS$10)</f>
        <v>0</v>
      </c>
      <c r="BT254" s="90"/>
      <c r="BU254" s="89">
        <f>(BT254*$D254*$E254*$G254*$K254*$BU$10)</f>
        <v>0</v>
      </c>
      <c r="BV254" s="90"/>
      <c r="BW254" s="89">
        <f>(BV254*$D254*$E254*$G254*$K254*$BW$10)</f>
        <v>0</v>
      </c>
      <c r="BX254" s="90"/>
      <c r="BY254" s="89">
        <f>(BX254*$D254*$E254*$G254*$K254*$BY$10)</f>
        <v>0</v>
      </c>
      <c r="BZ254" s="90"/>
      <c r="CA254" s="97">
        <f>(BZ254*$D254*$E254*$G254*$K254*$CA$10)</f>
        <v>0</v>
      </c>
      <c r="CB254" s="90"/>
      <c r="CC254" s="89">
        <f>(CB254*$D254*$E254*$G254*$J254*$CC$10)</f>
        <v>0</v>
      </c>
      <c r="CD254" s="90"/>
      <c r="CE254" s="89">
        <f>(CD254*$D254*$E254*$G254*$J254*$CE$10)</f>
        <v>0</v>
      </c>
      <c r="CF254" s="90"/>
      <c r="CG254" s="89">
        <f>(CF254*$D254*$E254*$G254*$J254*$CG$10)</f>
        <v>0</v>
      </c>
      <c r="CH254" s="90"/>
      <c r="CI254" s="90">
        <f>(CH254*$D254*$E254*$G254*$J254*$CI$10)</f>
        <v>0</v>
      </c>
      <c r="CJ254" s="90"/>
      <c r="CK254" s="89">
        <f>(CJ254*$D254*$E254*$G254*$K254*$CK$10)</f>
        <v>0</v>
      </c>
      <c r="CL254" s="90"/>
      <c r="CM254" s="89">
        <f>(CL254*$D254*$E254*$G254*$J254*$CM$10)</f>
        <v>0</v>
      </c>
      <c r="CN254" s="90"/>
      <c r="CO254" s="89">
        <f>(CN254*$D254*$E254*$G254*$J254*$CO$10)</f>
        <v>0</v>
      </c>
      <c r="CP254" s="90"/>
      <c r="CQ254" s="89">
        <f>(CP254*$D254*$E254*$G254*$J254*$CQ$10)</f>
        <v>0</v>
      </c>
      <c r="CR254" s="90"/>
      <c r="CS254" s="89">
        <f>(CR254*$D254*$E254*$G254*$J254*$CS$10)</f>
        <v>0</v>
      </c>
      <c r="CT254" s="90"/>
      <c r="CU254" s="89">
        <f>(CT254*$D254*$E254*$G254*$J254*$CU$10)</f>
        <v>0</v>
      </c>
      <c r="CV254" s="90"/>
      <c r="CW254" s="89">
        <f>(CV254*$D254*$E254*$G254*$K254*$CW$10)</f>
        <v>0</v>
      </c>
      <c r="CX254" s="104"/>
      <c r="CY254" s="89">
        <f>(CX254*$D254*$E254*$G254*$K254*$CY$10)</f>
        <v>0</v>
      </c>
      <c r="CZ254" s="90"/>
      <c r="DA254" s="89">
        <f>(CZ254*$D254*$E254*$G254*$J254*$DA$10)</f>
        <v>0</v>
      </c>
      <c r="DB254" s="90"/>
      <c r="DC254" s="95">
        <f>(DB254*$D254*$E254*$G254*$K254*$DC$10)</f>
        <v>0</v>
      </c>
      <c r="DD254" s="90"/>
      <c r="DE254" s="89">
        <f>(DD254*$D254*$E254*$G254*$K254*$DE$10)</f>
        <v>0</v>
      </c>
      <c r="DF254" s="105"/>
      <c r="DG254" s="89">
        <f>(DF254*$D254*$E254*$G254*$K254*$DG$10)</f>
        <v>0</v>
      </c>
      <c r="DH254" s="90"/>
      <c r="DI254" s="89">
        <f>(DH254*$D254*$E254*$G254*$K254*$DI$10)</f>
        <v>0</v>
      </c>
      <c r="DJ254" s="90"/>
      <c r="DK254" s="89">
        <f>(DJ254*$D254*$E254*$G254*$L254*$DK$10)</f>
        <v>0</v>
      </c>
      <c r="DL254" s="90"/>
      <c r="DM254" s="97">
        <f>(DL254*$D254*$E254*$G254*$M254*$DM$10)</f>
        <v>0</v>
      </c>
      <c r="DN254" s="99">
        <f t="shared" si="1243"/>
        <v>67</v>
      </c>
      <c r="DO254" s="97">
        <f t="shared" si="1243"/>
        <v>3643683.12</v>
      </c>
    </row>
    <row r="255" spans="1:119" s="8" customFormat="1" ht="30" customHeight="1" x14ac:dyDescent="0.25">
      <c r="A255" s="100"/>
      <c r="B255" s="101">
        <v>217</v>
      </c>
      <c r="C255" s="82" t="s">
        <v>383</v>
      </c>
      <c r="D255" s="83">
        <v>22900</v>
      </c>
      <c r="E255" s="102">
        <v>0.75</v>
      </c>
      <c r="F255" s="102"/>
      <c r="G255" s="85">
        <v>1</v>
      </c>
      <c r="H255" s="86"/>
      <c r="I255" s="86"/>
      <c r="J255" s="83">
        <v>1.4</v>
      </c>
      <c r="K255" s="83">
        <v>1.68</v>
      </c>
      <c r="L255" s="83">
        <v>2.23</v>
      </c>
      <c r="M255" s="87">
        <v>2.57</v>
      </c>
      <c r="N255" s="90">
        <v>10</v>
      </c>
      <c r="O255" s="89">
        <f>(N255*$D255*$E255*$G255*$J255)</f>
        <v>240449.99999999997</v>
      </c>
      <c r="P255" s="90">
        <v>0</v>
      </c>
      <c r="Q255" s="90">
        <f>(P255*$D255*$E255*$G255*$J255)</f>
        <v>0</v>
      </c>
      <c r="R255" s="90">
        <v>92</v>
      </c>
      <c r="S255" s="89">
        <f>(R255*$D255*$E255*$G255*$J255)</f>
        <v>2212140</v>
      </c>
      <c r="T255" s="90"/>
      <c r="U255" s="89">
        <f>(T255*$D255*$E255*$G255*$J255)</f>
        <v>0</v>
      </c>
      <c r="V255" s="90">
        <v>0</v>
      </c>
      <c r="W255" s="89">
        <f>(V255*$D255*$E255*$G255*$J255)</f>
        <v>0</v>
      </c>
      <c r="X255" s="90">
        <v>0</v>
      </c>
      <c r="Y255" s="89">
        <f>(X255*$D255*$E255*$G255*$J255)</f>
        <v>0</v>
      </c>
      <c r="Z255" s="90"/>
      <c r="AA255" s="89">
        <f>(Z255*$D255*$E255*$G255*$J255)</f>
        <v>0</v>
      </c>
      <c r="AB255" s="90">
        <v>0</v>
      </c>
      <c r="AC255" s="89">
        <f>(AB255*$D255*$E255*$G255*$J255)</f>
        <v>0</v>
      </c>
      <c r="AD255" s="90">
        <v>15</v>
      </c>
      <c r="AE255" s="89">
        <f>(AD255*$D255*$E255*$G255*$J255)</f>
        <v>360675</v>
      </c>
      <c r="AF255" s="90">
        <v>0</v>
      </c>
      <c r="AG255" s="89">
        <f>(AF255*$D255*$E255*$G255*$J255)</f>
        <v>0</v>
      </c>
      <c r="AH255" s="92"/>
      <c r="AI255" s="89">
        <f>(AH255*$D255*$E255*$G255*$J255)</f>
        <v>0</v>
      </c>
      <c r="AJ255" s="90">
        <v>190</v>
      </c>
      <c r="AK255" s="89">
        <f>(AJ255*$D255*$E255*$G255*$J255)</f>
        <v>4568550</v>
      </c>
      <c r="AL255" s="104">
        <v>0</v>
      </c>
      <c r="AM255" s="89">
        <f>(AL255*$D255*$E255*$G255*$K255)</f>
        <v>0</v>
      </c>
      <c r="AN255" s="90">
        <v>50</v>
      </c>
      <c r="AO255" s="95">
        <f>(AN255*$D255*$E255*$G255*$K255)</f>
        <v>1442700</v>
      </c>
      <c r="AP255" s="90">
        <v>23</v>
      </c>
      <c r="AQ255" s="89">
        <f>(AP255*$D255*$E255*$G255*$J255)</f>
        <v>553035</v>
      </c>
      <c r="AR255" s="90">
        <v>1</v>
      </c>
      <c r="AS255" s="90">
        <f>(AR255*$D255*$E255*$G255*$J255)</f>
        <v>24045</v>
      </c>
      <c r="AT255" s="90">
        <v>171</v>
      </c>
      <c r="AU255" s="90">
        <f>(AT255*$D255*$E255*$G255*$J255)</f>
        <v>4111694.9999999995</v>
      </c>
      <c r="AV255" s="90">
        <v>0</v>
      </c>
      <c r="AW255" s="89">
        <f>(AV255*$D255*$E255*$G255*$J255)</f>
        <v>0</v>
      </c>
      <c r="AX255" s="90">
        <v>0</v>
      </c>
      <c r="AY255" s="89">
        <f>(AX255*$D255*$E255*$G255*$J255)</f>
        <v>0</v>
      </c>
      <c r="AZ255" s="90">
        <v>0</v>
      </c>
      <c r="BA255" s="89">
        <f>(AZ255*$D255*$E255*$G255*$J255)</f>
        <v>0</v>
      </c>
      <c r="BB255" s="90">
        <v>200</v>
      </c>
      <c r="BC255" s="89">
        <f>(BB255*$D255*$E255*$G255*$J255)</f>
        <v>4809000</v>
      </c>
      <c r="BD255" s="90">
        <v>147</v>
      </c>
      <c r="BE255" s="89">
        <f>(BD255*$D255*$E255*$G255*$J255)</f>
        <v>3534615</v>
      </c>
      <c r="BF255" s="90">
        <v>820</v>
      </c>
      <c r="BG255" s="89">
        <f>(BF255*$D255*$E255*$G255*$K255)</f>
        <v>23660280</v>
      </c>
      <c r="BH255" s="90">
        <v>20</v>
      </c>
      <c r="BI255" s="89">
        <f>(BH255*$D255*$E255*$G255*$K255)</f>
        <v>577080</v>
      </c>
      <c r="BJ255" s="90">
        <v>420</v>
      </c>
      <c r="BK255" s="89">
        <f>(BJ255*$D255*$E255*$G255*$K255)</f>
        <v>12118680</v>
      </c>
      <c r="BL255" s="90">
        <v>0</v>
      </c>
      <c r="BM255" s="89">
        <f>(BL255*$D255*$E255*$G255*$K255)</f>
        <v>0</v>
      </c>
      <c r="BN255" s="90">
        <f>244+38</f>
        <v>282</v>
      </c>
      <c r="BO255" s="89">
        <f>(BN255*$D255*$E255*$G255*$K255)</f>
        <v>8136828</v>
      </c>
      <c r="BP255" s="90">
        <v>150</v>
      </c>
      <c r="BQ255" s="89">
        <f>(BP255*$D255*$E255*$G255*$K255)</f>
        <v>4328100</v>
      </c>
      <c r="BR255" s="90">
        <v>319</v>
      </c>
      <c r="BS255" s="89">
        <f>(BR255*$D255*$E255*$G255*$K255)</f>
        <v>9204426</v>
      </c>
      <c r="BT255" s="90">
        <v>464</v>
      </c>
      <c r="BU255" s="89">
        <f>(BT255*$D255*$E255*$G255*$K255)</f>
        <v>13388256</v>
      </c>
      <c r="BV255" s="90">
        <v>140</v>
      </c>
      <c r="BW255" s="89">
        <f>(BV255*$D255*$E255*$G255*$K255)</f>
        <v>4039560</v>
      </c>
      <c r="BX255" s="90">
        <v>150</v>
      </c>
      <c r="BY255" s="89">
        <f>(BX255*$D255*$E255*$G255*$K255)</f>
        <v>4328100</v>
      </c>
      <c r="BZ255" s="96">
        <f>290+10</f>
        <v>300</v>
      </c>
      <c r="CA255" s="97">
        <f>(BZ255*$D255*$E255*$G255*$K255)</f>
        <v>8656200</v>
      </c>
      <c r="CB255" s="90">
        <v>507</v>
      </c>
      <c r="CC255" s="89">
        <f>(CB255*$D255*$E255*$G255*$J255)</f>
        <v>12190815</v>
      </c>
      <c r="CD255" s="90">
        <v>480</v>
      </c>
      <c r="CE255" s="89">
        <f>(CD255*$D255*$E255*$G255*$J255)</f>
        <v>11541600</v>
      </c>
      <c r="CF255" s="90">
        <v>0</v>
      </c>
      <c r="CG255" s="89">
        <f>(CF255*$D255*$E255*$G255*$J255)</f>
        <v>0</v>
      </c>
      <c r="CH255" s="90"/>
      <c r="CI255" s="90">
        <f>(CH255*$D255*$E255*$G255*$J255)</f>
        <v>0</v>
      </c>
      <c r="CJ255" s="90"/>
      <c r="CK255" s="89">
        <f>(CJ255*$D255*$E255*$G255*$K255)</f>
        <v>0</v>
      </c>
      <c r="CL255" s="90">
        <v>9</v>
      </c>
      <c r="CM255" s="89">
        <f>(CL255*$D255*$E255*$G255*$J255)</f>
        <v>216405</v>
      </c>
      <c r="CN255" s="90">
        <v>3</v>
      </c>
      <c r="CO255" s="89">
        <f>(CN255*$D255*$E255*$G255*$J255)</f>
        <v>72135</v>
      </c>
      <c r="CP255" s="90">
        <v>74</v>
      </c>
      <c r="CQ255" s="89">
        <f>(CP255*$D255*$E255*$G255*$J255)</f>
        <v>1779330</v>
      </c>
      <c r="CR255" s="90">
        <v>225</v>
      </c>
      <c r="CS255" s="89">
        <f>(CR255*$D255*$E255*$G255*$J255)</f>
        <v>5410125</v>
      </c>
      <c r="CT255" s="90">
        <v>420</v>
      </c>
      <c r="CU255" s="89">
        <f>(CT255*$D255*$E255*$G255*$J255)</f>
        <v>10098900</v>
      </c>
      <c r="CV255" s="90">
        <v>43</v>
      </c>
      <c r="CW255" s="89">
        <f>(CV255*$D255*$E255*$G255*$K255)</f>
        <v>1240722</v>
      </c>
      <c r="CX255" s="104">
        <v>23</v>
      </c>
      <c r="CY255" s="89">
        <f>(CX255*$D255*$E255*$G255*$K255)</f>
        <v>663642</v>
      </c>
      <c r="CZ255" s="90"/>
      <c r="DA255" s="89">
        <f>(CZ255*$D255*$E255*$G255*$J255)</f>
        <v>0</v>
      </c>
      <c r="DB255" s="90">
        <v>5</v>
      </c>
      <c r="DC255" s="95">
        <f>(DB255*$D255*$E255*$G255*$K255)</f>
        <v>144270</v>
      </c>
      <c r="DD255" s="90">
        <v>12</v>
      </c>
      <c r="DE255" s="89">
        <f>(DD255*$D255*$E255*$G255*$K255)</f>
        <v>346248</v>
      </c>
      <c r="DF255" s="105">
        <v>4</v>
      </c>
      <c r="DG255" s="89">
        <f>(DF255*$D255*$E255*$G255*$K255)</f>
        <v>115416</v>
      </c>
      <c r="DH255" s="90">
        <v>150</v>
      </c>
      <c r="DI255" s="89">
        <f>(DH255*$D255*$E255*$G255*$K255)</f>
        <v>4328100</v>
      </c>
      <c r="DJ255" s="90">
        <v>100</v>
      </c>
      <c r="DK255" s="89">
        <f>(DJ255*$D255*$E255*$G255*$L255)</f>
        <v>3830025</v>
      </c>
      <c r="DL255" s="90">
        <v>60</v>
      </c>
      <c r="DM255" s="97">
        <f>(DL255*$D255*$E255*$G255*$M255)</f>
        <v>2648385</v>
      </c>
      <c r="DN255" s="99">
        <f t="shared" si="1243"/>
        <v>6079</v>
      </c>
      <c r="DO255" s="97">
        <f t="shared" si="1243"/>
        <v>164920533</v>
      </c>
    </row>
    <row r="256" spans="1:119" s="8" customFormat="1" ht="15.75" customHeight="1" x14ac:dyDescent="0.25">
      <c r="A256" s="100"/>
      <c r="B256" s="101">
        <v>218</v>
      </c>
      <c r="C256" s="82" t="s">
        <v>384</v>
      </c>
      <c r="D256" s="83">
        <v>22900</v>
      </c>
      <c r="E256" s="102">
        <v>0.89</v>
      </c>
      <c r="F256" s="102"/>
      <c r="G256" s="85">
        <v>1</v>
      </c>
      <c r="H256" s="86"/>
      <c r="I256" s="86"/>
      <c r="J256" s="83">
        <v>1.4</v>
      </c>
      <c r="K256" s="83">
        <v>1.68</v>
      </c>
      <c r="L256" s="83">
        <v>2.23</v>
      </c>
      <c r="M256" s="87">
        <v>2.57</v>
      </c>
      <c r="N256" s="90">
        <v>180</v>
      </c>
      <c r="O256" s="89">
        <f t="shared" si="1065"/>
        <v>5649613.2000000002</v>
      </c>
      <c r="P256" s="90">
        <v>0</v>
      </c>
      <c r="Q256" s="90">
        <f>(P256*$D256*$E256*$G256*$J256*$Q$10)</f>
        <v>0</v>
      </c>
      <c r="R256" s="90"/>
      <c r="S256" s="89">
        <f>(R256*$D256*$E256*$G256*$J256*$S$10)</f>
        <v>0</v>
      </c>
      <c r="T256" s="90"/>
      <c r="U256" s="89">
        <f>(T256/12*7*$D256*$E256*$G256*$J256*$U$10)+(T256/12*5*$D256*$E256*$G256*$J256*$U$11)</f>
        <v>0</v>
      </c>
      <c r="V256" s="90">
        <v>0</v>
      </c>
      <c r="W256" s="89">
        <f>(V256*$D256*$E256*$G256*$J256*$W$10)</f>
        <v>0</v>
      </c>
      <c r="X256" s="90">
        <v>0</v>
      </c>
      <c r="Y256" s="89">
        <f>(X256*$D256*$E256*$G256*$J256*$Y$10)</f>
        <v>0</v>
      </c>
      <c r="Z256" s="90"/>
      <c r="AA256" s="89">
        <f>(Z256*$D256*$E256*$G256*$J256*$AA$10)</f>
        <v>0</v>
      </c>
      <c r="AB256" s="90">
        <v>0</v>
      </c>
      <c r="AC256" s="89">
        <f>(AB256*$D256*$E256*$G256*$J256*$AC$10)</f>
        <v>0</v>
      </c>
      <c r="AD256" s="90">
        <v>50</v>
      </c>
      <c r="AE256" s="89">
        <f>(AD256*$D256*$E256*$G256*$J256*$AE$10)</f>
        <v>1569337.0000000002</v>
      </c>
      <c r="AF256" s="90">
        <v>0</v>
      </c>
      <c r="AG256" s="89">
        <f>(AF256*$D256*$E256*$G256*$J256*$AG$10)</f>
        <v>0</v>
      </c>
      <c r="AH256" s="92"/>
      <c r="AI256" s="89">
        <f>(AH256*$D256*$E256*$G256*$J256*$AI$10)</f>
        <v>0</v>
      </c>
      <c r="AJ256" s="90">
        <v>160</v>
      </c>
      <c r="AK256" s="89">
        <f>(AJ256*$D256*$E256*$G256*$J256*$AK$10)</f>
        <v>5021878.4000000004</v>
      </c>
      <c r="AL256" s="104">
        <v>0</v>
      </c>
      <c r="AM256" s="89">
        <f>(AL256*$D256*$E256*$G256*$K256*$AM$10)</f>
        <v>0</v>
      </c>
      <c r="AN256" s="90">
        <v>4</v>
      </c>
      <c r="AO256" s="95">
        <f>(AN256*$D256*$E256*$G256*$K256*$AO$10)</f>
        <v>150656.35200000001</v>
      </c>
      <c r="AP256" s="90"/>
      <c r="AQ256" s="89">
        <f>(AP256*$D256*$E256*$G256*$J256*$AQ$10)</f>
        <v>0</v>
      </c>
      <c r="AR256" s="90"/>
      <c r="AS256" s="90">
        <f>(AR256*$D256*$E256*$G256*$J256*$AS$10)</f>
        <v>0</v>
      </c>
      <c r="AT256" s="90">
        <v>120</v>
      </c>
      <c r="AU256" s="90">
        <f>(AT256*$D256*$E256*$G256*$J256*$AU$10)</f>
        <v>3937609.1999999997</v>
      </c>
      <c r="AV256" s="90">
        <v>0</v>
      </c>
      <c r="AW256" s="89">
        <f>(AV256*$D256*$E256*$G256*$J256*$AW$10)</f>
        <v>0</v>
      </c>
      <c r="AX256" s="90">
        <v>0</v>
      </c>
      <c r="AY256" s="89">
        <f>(AX256*$D256*$E256*$G256*$J256*$AY$10)</f>
        <v>0</v>
      </c>
      <c r="AZ256" s="90">
        <v>0</v>
      </c>
      <c r="BA256" s="89">
        <f>(AZ256*$D256*$E256*$G256*$J256*$BA$10)</f>
        <v>0</v>
      </c>
      <c r="BB256" s="90">
        <v>11</v>
      </c>
      <c r="BC256" s="89">
        <f>(BB256*$D256*$E256*$G256*$J256*$BC$10)</f>
        <v>345254.14</v>
      </c>
      <c r="BD256" s="90">
        <v>16</v>
      </c>
      <c r="BE256" s="89">
        <f>(BD256*$D256*$E256*$G256*$J256*$BE$10)</f>
        <v>502187.84</v>
      </c>
      <c r="BF256" s="90">
        <v>124</v>
      </c>
      <c r="BG256" s="89">
        <f>(BF256*$D256*$E256*$G256*$K256*$BG$10)</f>
        <v>4245769.92</v>
      </c>
      <c r="BH256" s="90">
        <v>100</v>
      </c>
      <c r="BI256" s="89">
        <f>(BH256*$D256*$E256*$G256*$K256*$BI$10)</f>
        <v>3424008</v>
      </c>
      <c r="BJ256" s="90"/>
      <c r="BK256" s="89">
        <f>(BJ256*$D256*$E256*$G256*$K256*$BK$10)</f>
        <v>0</v>
      </c>
      <c r="BL256" s="90">
        <v>0</v>
      </c>
      <c r="BM256" s="89">
        <f>(BL256*$D256*$E256*$G256*$K256*$BM$10)</f>
        <v>0</v>
      </c>
      <c r="BN256" s="90">
        <v>96</v>
      </c>
      <c r="BO256" s="89">
        <f>(BN256*$D256*$E256*$G256*$K256*$BO$10)</f>
        <v>3615752.4479999999</v>
      </c>
      <c r="BP256" s="90">
        <v>10</v>
      </c>
      <c r="BQ256" s="89">
        <f>(BP256*$D256*$E256*$G256*$K256*$BQ$10)</f>
        <v>342400.8</v>
      </c>
      <c r="BR256" s="90">
        <v>13</v>
      </c>
      <c r="BS256" s="89">
        <f>(BR256*$D256*$E256*$G256*$K256*$BS$10)</f>
        <v>556401.29999999993</v>
      </c>
      <c r="BT256" s="90">
        <v>49</v>
      </c>
      <c r="BU256" s="89">
        <f>(BT256*$D256*$E256*$G256*$K256*$BU$10)</f>
        <v>1509987.5279999999</v>
      </c>
      <c r="BV256" s="90">
        <v>53</v>
      </c>
      <c r="BW256" s="89">
        <f>(BV256*$D256*$E256*$G256*$K256*$BW$10)</f>
        <v>2268405.2999999998</v>
      </c>
      <c r="BX256" s="90">
        <v>21</v>
      </c>
      <c r="BY256" s="89">
        <f>(BX256*$D256*$E256*$G256*$K256*$BY$10)</f>
        <v>719041.67999999993</v>
      </c>
      <c r="BZ256" s="90">
        <v>49</v>
      </c>
      <c r="CA256" s="97">
        <f>(BZ256*$D256*$E256*$G256*$K256*$CA$10)</f>
        <v>1677763.92</v>
      </c>
      <c r="CB256" s="90"/>
      <c r="CC256" s="89">
        <f>(CB256*$D256*$E256*$G256*$J256*$CC$10)</f>
        <v>0</v>
      </c>
      <c r="CD256" s="90"/>
      <c r="CE256" s="89">
        <f>(CD256*$D256*$E256*$G256*$J256*$CE$10)</f>
        <v>0</v>
      </c>
      <c r="CF256" s="90">
        <v>0</v>
      </c>
      <c r="CG256" s="89">
        <f>(CF256*$D256*$E256*$G256*$J256*$CG$10)</f>
        <v>0</v>
      </c>
      <c r="CH256" s="90"/>
      <c r="CI256" s="90">
        <f>(CH256*$D256*$E256*$G256*$J256*$CI$10)</f>
        <v>0</v>
      </c>
      <c r="CJ256" s="90"/>
      <c r="CK256" s="89">
        <f>(CJ256*$D256*$E256*$G256*$K256*$CK$10)</f>
        <v>0</v>
      </c>
      <c r="CL256" s="90">
        <v>8</v>
      </c>
      <c r="CM256" s="89">
        <f>(CL256*$D256*$E256*$G256*$J256*$CM$10)</f>
        <v>159787.03999999998</v>
      </c>
      <c r="CN256" s="90">
        <v>3</v>
      </c>
      <c r="CO256" s="89">
        <f>(CN256*$D256*$E256*$G256*$J256*$CO$10)</f>
        <v>59920.139999999992</v>
      </c>
      <c r="CP256" s="90">
        <v>24</v>
      </c>
      <c r="CQ256" s="89">
        <f>(CP256*$D256*$E256*$G256*$J256*$CQ$10)</f>
        <v>479361.11999999994</v>
      </c>
      <c r="CR256" s="90">
        <v>23</v>
      </c>
      <c r="CS256" s="89">
        <f>(CR256*$D256*$E256*$G256*$J256*$CS$10)</f>
        <v>741583.06599999988</v>
      </c>
      <c r="CT256" s="90">
        <v>55</v>
      </c>
      <c r="CU256" s="89">
        <f>(CT256*$D256*$E256*$G256*$J256*$CU$10)</f>
        <v>1773350.8099999998</v>
      </c>
      <c r="CV256" s="90">
        <v>41</v>
      </c>
      <c r="CW256" s="89">
        <f>(CV256*$D256*$E256*$G256*$K256*$CW$10)</f>
        <v>1403843.28</v>
      </c>
      <c r="CX256" s="104">
        <v>55</v>
      </c>
      <c r="CY256" s="89">
        <f>(CX256*$D256*$E256*$G256*$K256*$CY$10)</f>
        <v>1694883.96</v>
      </c>
      <c r="CZ256" s="90"/>
      <c r="DA256" s="89">
        <f>(CZ256*$D256*$E256*$G256*$J256*$DA$10)</f>
        <v>0</v>
      </c>
      <c r="DB256" s="90">
        <v>9</v>
      </c>
      <c r="DC256" s="95">
        <f>(DB256*$D256*$E256*$G256*$K256*$DC$10)</f>
        <v>277344.64799999999</v>
      </c>
      <c r="DD256" s="90">
        <v>21</v>
      </c>
      <c r="DE256" s="89">
        <f>(DD256*$D256*$E256*$G256*$K256*$DE$10)</f>
        <v>719041.67999999993</v>
      </c>
      <c r="DF256" s="105">
        <v>9</v>
      </c>
      <c r="DG256" s="89">
        <f>(DF256*$D256*$E256*$G256*$K256*$DG$10)</f>
        <v>369792.86399999994</v>
      </c>
      <c r="DH256" s="90">
        <v>52</v>
      </c>
      <c r="DI256" s="89">
        <f>(DH256*$D256*$E256*$G256*$K256*$DI$10)</f>
        <v>2011947.1007999997</v>
      </c>
      <c r="DJ256" s="90">
        <v>1</v>
      </c>
      <c r="DK256" s="89">
        <f>(DJ256*$D256*$E256*$G256*$L256*$DK$10)</f>
        <v>54539.555999999997</v>
      </c>
      <c r="DL256" s="90">
        <v>11</v>
      </c>
      <c r="DM256" s="97">
        <f>(DL256*$D256*$E256*$G256*$M256*$DM$10)</f>
        <v>691405.04399999999</v>
      </c>
      <c r="DN256" s="99">
        <f t="shared" si="1243"/>
        <v>1368</v>
      </c>
      <c r="DO256" s="97">
        <f t="shared" si="1243"/>
        <v>45972867.336800016</v>
      </c>
    </row>
    <row r="257" spans="1:119" ht="30" customHeight="1" thickBot="1" x14ac:dyDescent="0.3">
      <c r="A257" s="116"/>
      <c r="B257" s="117">
        <v>219</v>
      </c>
      <c r="C257" s="118" t="s">
        <v>385</v>
      </c>
      <c r="D257" s="119">
        <v>22900</v>
      </c>
      <c r="E257" s="157">
        <v>0.53</v>
      </c>
      <c r="F257" s="157"/>
      <c r="G257" s="120">
        <v>1</v>
      </c>
      <c r="H257" s="121"/>
      <c r="I257" s="121"/>
      <c r="J257" s="119">
        <v>1.4</v>
      </c>
      <c r="K257" s="119">
        <v>1.68</v>
      </c>
      <c r="L257" s="119">
        <v>2.23</v>
      </c>
      <c r="M257" s="122">
        <v>2.57</v>
      </c>
      <c r="N257" s="90"/>
      <c r="O257" s="123">
        <f t="shared" si="1065"/>
        <v>0</v>
      </c>
      <c r="P257" s="90">
        <v>14</v>
      </c>
      <c r="Q257" s="124">
        <f>(P257*$D257*$E257*$G257*$J257*$Q$10)</f>
        <v>261673.72</v>
      </c>
      <c r="R257" s="124">
        <v>105</v>
      </c>
      <c r="S257" s="123">
        <f>(R257*$D257*$E257*$G257*$J257*$S$10)</f>
        <v>1962552.9000000001</v>
      </c>
      <c r="T257" s="124"/>
      <c r="U257" s="123">
        <f>(T257/12*7*$D257*$E257*$G257*$J257*$U$10)+(T257/12*5*$D257*$E257*$G257*$J257*$U$11)</f>
        <v>0</v>
      </c>
      <c r="V257" s="124"/>
      <c r="W257" s="123">
        <f>(V257*$D257*$E257*$G257*$J257*$W$10)</f>
        <v>0</v>
      </c>
      <c r="X257" s="124"/>
      <c r="Y257" s="123">
        <f>(X257*$D257*$E257*$G257*$J257*$Y$10)</f>
        <v>0</v>
      </c>
      <c r="Z257" s="124"/>
      <c r="AA257" s="123">
        <f>(Z257*$D257*$E257*$G257*$J257*$AA$10)</f>
        <v>0</v>
      </c>
      <c r="AB257" s="124"/>
      <c r="AC257" s="123">
        <f>(AB257*$D257*$E257*$G257*$J257*$AC$10)</f>
        <v>0</v>
      </c>
      <c r="AD257" s="124"/>
      <c r="AE257" s="123">
        <f>(AD257*$D257*$E257*$G257*$J257*$AE$10)</f>
        <v>0</v>
      </c>
      <c r="AF257" s="124"/>
      <c r="AG257" s="123">
        <f>(AF257*$D257*$E257*$G257*$J257*$AG$10)</f>
        <v>0</v>
      </c>
      <c r="AH257" s="125"/>
      <c r="AI257" s="123">
        <f>(AH257*$D257*$E257*$G257*$J257*$AI$10)</f>
        <v>0</v>
      </c>
      <c r="AJ257" s="124">
        <v>370</v>
      </c>
      <c r="AK257" s="123">
        <f>(AJ257*$D257*$E257*$G257*$J257*$AK$10)</f>
        <v>6915662.6000000006</v>
      </c>
      <c r="AL257" s="126">
        <v>0</v>
      </c>
      <c r="AM257" s="123">
        <f>(AL257*$D257*$E257*$G257*$K257*$AM$10)</f>
        <v>0</v>
      </c>
      <c r="AN257" s="124">
        <v>6</v>
      </c>
      <c r="AO257" s="127">
        <f>(AN257*$D257*$E257*$G257*$K257*$AO$10)</f>
        <v>134575.05600000001</v>
      </c>
      <c r="AP257" s="124"/>
      <c r="AQ257" s="123">
        <f>(AP257*$D257*$E257*$G257*$J257*$AQ$10)</f>
        <v>0</v>
      </c>
      <c r="AR257" s="124"/>
      <c r="AS257" s="124">
        <f>(AR257*$D257*$E257*$G257*$J257*$AS$10)</f>
        <v>0</v>
      </c>
      <c r="AT257" s="124">
        <f>4+3</f>
        <v>7</v>
      </c>
      <c r="AU257" s="124">
        <f>(AT257*$D257*$E257*$G257*$J257*$AU$10)</f>
        <v>136783.99</v>
      </c>
      <c r="AV257" s="124"/>
      <c r="AW257" s="123">
        <f>(AV257*$D257*$E257*$G257*$J257*$AW$10)</f>
        <v>0</v>
      </c>
      <c r="AX257" s="124"/>
      <c r="AY257" s="123">
        <f>(AX257*$D257*$E257*$G257*$J257*$AY$10)</f>
        <v>0</v>
      </c>
      <c r="AZ257" s="124"/>
      <c r="BA257" s="123">
        <f>(AZ257*$D257*$E257*$G257*$J257*$BA$10)</f>
        <v>0</v>
      </c>
      <c r="BB257" s="124">
        <v>15</v>
      </c>
      <c r="BC257" s="123">
        <f>(BB257*$D257*$E257*$G257*$J257*$BC$10)</f>
        <v>280364.7</v>
      </c>
      <c r="BD257" s="124">
        <v>24</v>
      </c>
      <c r="BE257" s="123">
        <f>(BD257*$D257*$E257*$G257*$J257*$BE$10)</f>
        <v>448583.51999999996</v>
      </c>
      <c r="BF257" s="90">
        <v>107</v>
      </c>
      <c r="BG257" s="123">
        <f>(BF257*$D257*$E257*$G257*$K257*$BG$10)</f>
        <v>2181747.12</v>
      </c>
      <c r="BH257" s="124">
        <v>60</v>
      </c>
      <c r="BI257" s="123">
        <f>(BH257*$D257*$E257*$G257*$K257*$BI$10)</f>
        <v>1223409.5999999999</v>
      </c>
      <c r="BJ257" s="124">
        <v>70</v>
      </c>
      <c r="BK257" s="123">
        <f>(BJ257*$D257*$E257*$G257*$K257*$BK$10)</f>
        <v>1641407.88</v>
      </c>
      <c r="BL257" s="124"/>
      <c r="BM257" s="123">
        <f>(BL257*$D257*$E257*$G257*$K257*$BM$10)</f>
        <v>0</v>
      </c>
      <c r="BN257" s="124">
        <f>128-20</f>
        <v>108</v>
      </c>
      <c r="BO257" s="123">
        <f>(BN257*$D257*$E257*$G257*$K257*$BO$10)</f>
        <v>2422351.0079999999</v>
      </c>
      <c r="BP257" s="124">
        <v>29</v>
      </c>
      <c r="BQ257" s="123">
        <f>(BP257*$D257*$E257*$G257*$K257*$BQ$10)</f>
        <v>591314.64</v>
      </c>
      <c r="BR257" s="124">
        <v>13</v>
      </c>
      <c r="BS257" s="123">
        <f>(BR257*$D257*$E257*$G257*$K257*$BS$10)</f>
        <v>331340.10000000003</v>
      </c>
      <c r="BT257" s="124">
        <v>9</v>
      </c>
      <c r="BU257" s="123">
        <f>(BT257*$D257*$E257*$G257*$K257*$BU$10)</f>
        <v>165160.296</v>
      </c>
      <c r="BV257" s="124">
        <v>71</v>
      </c>
      <c r="BW257" s="123">
        <f>(BV257*$D257*$E257*$G257*$K257*$BW$10)</f>
        <v>1809626.6999999997</v>
      </c>
      <c r="BX257" s="124">
        <v>35</v>
      </c>
      <c r="BY257" s="123">
        <f>(BX257*$D257*$E257*$G257*$K257*$BY$10)</f>
        <v>713655.6</v>
      </c>
      <c r="BZ257" s="158">
        <v>82</v>
      </c>
      <c r="CA257" s="128">
        <f>(BZ257*$D257*$E257*$G257*$K257*$CA$10)</f>
        <v>1671993.1199999999</v>
      </c>
      <c r="CB257" s="124"/>
      <c r="CC257" s="123">
        <f>(CB257*$D257*$E257*$G257*$J257*$CC$10)</f>
        <v>0</v>
      </c>
      <c r="CD257" s="124"/>
      <c r="CE257" s="123">
        <f>(CD257*$D257*$E257*$G257*$J257*$CE$10)</f>
        <v>0</v>
      </c>
      <c r="CF257" s="124"/>
      <c r="CG257" s="123">
        <f>(CF257*$D257*$E257*$G257*$J257*$CG$10)</f>
        <v>0</v>
      </c>
      <c r="CH257" s="124"/>
      <c r="CI257" s="124">
        <f>(CH257*$D257*$E257*$G257*$J257*$CI$10)</f>
        <v>0</v>
      </c>
      <c r="CJ257" s="124"/>
      <c r="CK257" s="123">
        <f>(CJ257*$D257*$E257*$G257*$K257*$CK$10)</f>
        <v>0</v>
      </c>
      <c r="CL257" s="124"/>
      <c r="CM257" s="123">
        <f>(CL257*$D257*$E257*$G257*$J257*$CM$10)</f>
        <v>0</v>
      </c>
      <c r="CN257" s="124"/>
      <c r="CO257" s="123">
        <f>(CN257*$D257*$E257*$G257*$J257*$CO$10)</f>
        <v>0</v>
      </c>
      <c r="CP257" s="124">
        <v>1</v>
      </c>
      <c r="CQ257" s="123">
        <f>(CP257*$D257*$E257*$G257*$J257*$CQ$10)</f>
        <v>11894.259999999998</v>
      </c>
      <c r="CR257" s="124">
        <v>25</v>
      </c>
      <c r="CS257" s="123">
        <f>(CR257*$D257*$E257*$G257*$J257*$CS$10)</f>
        <v>480018.35</v>
      </c>
      <c r="CT257" s="124">
        <v>25</v>
      </c>
      <c r="CU257" s="123">
        <f>(CT257*$D257*$E257*$G257*$J257*$CU$10)</f>
        <v>480018.35</v>
      </c>
      <c r="CV257" s="124">
        <v>7</v>
      </c>
      <c r="CW257" s="123">
        <f>(CV257*$D257*$E257*$G257*$K257*$CW$10)</f>
        <v>142731.12</v>
      </c>
      <c r="CX257" s="126">
        <v>17</v>
      </c>
      <c r="CY257" s="123">
        <f>(CX257*$D257*$E257*$G257*$K257*$CY$10)</f>
        <v>311969.44799999997</v>
      </c>
      <c r="CZ257" s="124"/>
      <c r="DA257" s="123">
        <f>(CZ257*$D257*$E257*$G257*$J257*$DA$10)</f>
        <v>0</v>
      </c>
      <c r="DB257" s="124"/>
      <c r="DC257" s="127">
        <f>(DB257*$D257*$E257*$G257*$K257*$DC$10)</f>
        <v>0</v>
      </c>
      <c r="DD257" s="90"/>
      <c r="DE257" s="89">
        <f>(DD257*$D257*$E257*$G257*$K257*$DE$10)</f>
        <v>0</v>
      </c>
      <c r="DF257" s="129"/>
      <c r="DG257" s="123">
        <f>(DF257*$D257*$E257*$G257*$K257*$DG$10)</f>
        <v>0</v>
      </c>
      <c r="DH257" s="124">
        <v>9</v>
      </c>
      <c r="DI257" s="123">
        <f>(DH257*$D257*$E257*$G257*$K257*$DI$10)</f>
        <v>207367.92719999998</v>
      </c>
      <c r="DJ257" s="124">
        <v>9</v>
      </c>
      <c r="DK257" s="123">
        <f>(DJ257*$D257*$E257*$G257*$L257*$DK$10)</f>
        <v>292307.50799999997</v>
      </c>
      <c r="DL257" s="124"/>
      <c r="DM257" s="128">
        <f>(DL257*$D257*$E257*$G257*$M257*$DM$10)</f>
        <v>0</v>
      </c>
      <c r="DN257" s="130">
        <f t="shared" si="1243"/>
        <v>1218</v>
      </c>
      <c r="DO257" s="128">
        <f t="shared" si="1243"/>
        <v>24818509.513200007</v>
      </c>
    </row>
    <row r="258" spans="1:119" s="192" customFormat="1" ht="36.75" customHeight="1" thickBot="1" x14ac:dyDescent="0.35">
      <c r="A258" s="203"/>
      <c r="B258" s="182">
        <v>220</v>
      </c>
      <c r="C258" s="183" t="s">
        <v>386</v>
      </c>
      <c r="D258" s="184">
        <v>22900</v>
      </c>
      <c r="E258" s="204">
        <v>4.07</v>
      </c>
      <c r="F258" s="204"/>
      <c r="G258" s="185">
        <v>1</v>
      </c>
      <c r="H258" s="131"/>
      <c r="I258" s="131"/>
      <c r="J258" s="184">
        <v>1.4</v>
      </c>
      <c r="K258" s="184">
        <v>1.68</v>
      </c>
      <c r="L258" s="184">
        <v>2.23</v>
      </c>
      <c r="M258" s="186">
        <v>2.57</v>
      </c>
      <c r="N258" s="90">
        <v>20</v>
      </c>
      <c r="O258" s="89">
        <f t="shared" ref="O258" si="1296">(N258*$D258*$E258*$G258*$J258)</f>
        <v>2609684</v>
      </c>
      <c r="P258" s="90">
        <v>7</v>
      </c>
      <c r="Q258" s="90">
        <f t="shared" ref="Q258" si="1297">(P258*$D258*$E258*$G258*$J258)</f>
        <v>913389.39999999991</v>
      </c>
      <c r="R258" s="132">
        <v>1</v>
      </c>
      <c r="S258" s="89">
        <f t="shared" ref="S258" si="1298">(R258*$D258*$E258*$G258*$J258)</f>
        <v>130484.2</v>
      </c>
      <c r="T258" s="132"/>
      <c r="U258" s="89">
        <f t="shared" ref="U258" si="1299">(T258*$D258*$E258*$G258*$J258)</f>
        <v>0</v>
      </c>
      <c r="V258" s="132"/>
      <c r="W258" s="89">
        <f t="shared" ref="W258" si="1300">(V258*$D258*$E258*$G258*$J258)</f>
        <v>0</v>
      </c>
      <c r="X258" s="132"/>
      <c r="Y258" s="89">
        <f t="shared" ref="Y258" si="1301">(X258*$D258*$E258*$G258*$J258)</f>
        <v>0</v>
      </c>
      <c r="Z258" s="132"/>
      <c r="AA258" s="89">
        <f t="shared" ref="AA258" si="1302">(Z258*$D258*$E258*$G258*$J258)</f>
        <v>0</v>
      </c>
      <c r="AB258" s="132"/>
      <c r="AC258" s="89">
        <f t="shared" ref="AC258" si="1303">(AB258*$D258*$E258*$G258*$J258)</f>
        <v>0</v>
      </c>
      <c r="AD258" s="132"/>
      <c r="AE258" s="89">
        <f t="shared" ref="AE258" si="1304">(AD258*$D258*$E258*$G258*$J258)</f>
        <v>0</v>
      </c>
      <c r="AF258" s="132"/>
      <c r="AG258" s="89">
        <f t="shared" ref="AG258" si="1305">(AF258*$D258*$E258*$G258*$J258)</f>
        <v>0</v>
      </c>
      <c r="AH258" s="187"/>
      <c r="AI258" s="89">
        <f t="shared" ref="AI258" si="1306">(AH258*$D258*$E258*$G258*$J258)</f>
        <v>0</v>
      </c>
      <c r="AJ258" s="205">
        <v>216</v>
      </c>
      <c r="AK258" s="89">
        <f t="shared" ref="AK258" si="1307">(AJ258*$D258*$E258*$G258*$J258)</f>
        <v>28184587.199999999</v>
      </c>
      <c r="AL258" s="188"/>
      <c r="AM258" s="89">
        <f t="shared" ref="AM258" si="1308">(AL258*$D258*$E258*$G258*$K258)</f>
        <v>0</v>
      </c>
      <c r="AN258" s="132"/>
      <c r="AO258" s="95">
        <f t="shared" ref="AO258" si="1309">(AN258*$D258*$E258*$G258*$K258)</f>
        <v>0</v>
      </c>
      <c r="AP258" s="132"/>
      <c r="AQ258" s="89">
        <f t="shared" ref="AQ258" si="1310">(AP258*$D258*$E258*$G258*$J258)</f>
        <v>0</v>
      </c>
      <c r="AR258" s="132"/>
      <c r="AS258" s="90">
        <f t="shared" ref="AS258" si="1311">(AR258*$D258*$E258*$G258*$J258)</f>
        <v>0</v>
      </c>
      <c r="AT258" s="132">
        <f>3-3</f>
        <v>0</v>
      </c>
      <c r="AU258" s="90">
        <f t="shared" ref="AU258" si="1312">(AT258*$D258*$E258*$G258*$J258)</f>
        <v>0</v>
      </c>
      <c r="AV258" s="132"/>
      <c r="AW258" s="89">
        <f t="shared" ref="AW258" si="1313">(AV258*$D258*$E258*$G258*$J258)</f>
        <v>0</v>
      </c>
      <c r="AX258" s="132"/>
      <c r="AY258" s="89">
        <f t="shared" ref="AY258" si="1314">(AX258*$D258*$E258*$G258*$J258)</f>
        <v>0</v>
      </c>
      <c r="AZ258" s="132"/>
      <c r="BA258" s="89">
        <f t="shared" ref="BA258" si="1315">(AZ258*$D258*$E258*$G258*$J258)</f>
        <v>0</v>
      </c>
      <c r="BB258" s="132"/>
      <c r="BC258" s="89">
        <f t="shared" ref="BC258" si="1316">(BB258*$D258*$E258*$G258*$J258)</f>
        <v>0</v>
      </c>
      <c r="BD258" s="132"/>
      <c r="BE258" s="89">
        <f t="shared" ref="BE258" si="1317">(BD258*$D258*$E258*$G258*$J258)</f>
        <v>0</v>
      </c>
      <c r="BF258" s="90"/>
      <c r="BG258" s="89">
        <f t="shared" ref="BG258" si="1318">(BF258*$D258*$E258*$G258*$K258)</f>
        <v>0</v>
      </c>
      <c r="BH258" s="132">
        <v>0</v>
      </c>
      <c r="BI258" s="89">
        <f t="shared" ref="BI258" si="1319">(BH258*$D258*$E258*$G258*$K258)</f>
        <v>0</v>
      </c>
      <c r="BJ258" s="132"/>
      <c r="BK258" s="89">
        <f t="shared" ref="BK258" si="1320">(BJ258*$D258*$E258*$G258*$K258)</f>
        <v>0</v>
      </c>
      <c r="BL258" s="132"/>
      <c r="BM258" s="89">
        <f t="shared" ref="BM258" si="1321">(BL258*$D258*$E258*$G258*$K258)</f>
        <v>0</v>
      </c>
      <c r="BN258" s="132"/>
      <c r="BO258" s="89">
        <f t="shared" ref="BO258" si="1322">(BN258*$D258*$E258*$G258*$K258)</f>
        <v>0</v>
      </c>
      <c r="BP258" s="132"/>
      <c r="BQ258" s="89">
        <f t="shared" ref="BQ258" si="1323">(BP258*$D258*$E258*$G258*$K258)</f>
        <v>0</v>
      </c>
      <c r="BR258" s="132"/>
      <c r="BS258" s="89">
        <f t="shared" ref="BS258" si="1324">(BR258*$D258*$E258*$G258*$K258)</f>
        <v>0</v>
      </c>
      <c r="BT258" s="132"/>
      <c r="BU258" s="89">
        <f t="shared" ref="BU258" si="1325">(BT258*$D258*$E258*$G258*$K258)</f>
        <v>0</v>
      </c>
      <c r="BV258" s="132"/>
      <c r="BW258" s="89">
        <f t="shared" ref="BW258" si="1326">(BV258*$D258*$E258*$G258*$K258)</f>
        <v>0</v>
      </c>
      <c r="BX258" s="132"/>
      <c r="BY258" s="89">
        <f t="shared" ref="BY258" si="1327">(BX258*$D258*$E258*$G258*$K258)</f>
        <v>0</v>
      </c>
      <c r="BZ258" s="206">
        <v>15</v>
      </c>
      <c r="CA258" s="97">
        <f t="shared" ref="CA258" si="1328">(BZ258*$D258*$E258*$G258*$K258)</f>
        <v>2348715.6</v>
      </c>
      <c r="CB258" s="132"/>
      <c r="CC258" s="89">
        <f t="shared" ref="CC258" si="1329">(CB258*$D258*$E258*$G258*$J258)</f>
        <v>0</v>
      </c>
      <c r="CD258" s="132"/>
      <c r="CE258" s="89">
        <f t="shared" ref="CE258" si="1330">(CD258*$D258*$E258*$G258*$J258)</f>
        <v>0</v>
      </c>
      <c r="CF258" s="132"/>
      <c r="CG258" s="89">
        <f t="shared" ref="CG258" si="1331">(CF258*$D258*$E258*$G258*$J258)</f>
        <v>0</v>
      </c>
      <c r="CH258" s="132"/>
      <c r="CI258" s="90">
        <f t="shared" ref="CI258" si="1332">(CH258*$D258*$E258*$G258*$J258)</f>
        <v>0</v>
      </c>
      <c r="CJ258" s="132"/>
      <c r="CK258" s="89">
        <f t="shared" ref="CK258" si="1333">(CJ258*$D258*$E258*$G258*$K258)</f>
        <v>0</v>
      </c>
      <c r="CL258" s="132"/>
      <c r="CM258" s="89">
        <f t="shared" ref="CM258" si="1334">(CL258*$D258*$E258*$G258*$J258)</f>
        <v>0</v>
      </c>
      <c r="CN258" s="132"/>
      <c r="CO258" s="89">
        <f t="shared" ref="CO258" si="1335">(CN258*$D258*$E258*$G258*$J258)</f>
        <v>0</v>
      </c>
      <c r="CP258" s="132"/>
      <c r="CQ258" s="89">
        <f t="shared" ref="CQ258" si="1336">(CP258*$D258*$E258*$G258*$J258)</f>
        <v>0</v>
      </c>
      <c r="CR258" s="132"/>
      <c r="CS258" s="89">
        <f t="shared" ref="CS258" si="1337">(CR258*$D258*$E258*$G258*$J258)</f>
        <v>0</v>
      </c>
      <c r="CT258" s="132"/>
      <c r="CU258" s="89">
        <f t="shared" ref="CU258" si="1338">(CT258*$D258*$E258*$G258*$J258)</f>
        <v>0</v>
      </c>
      <c r="CV258" s="132"/>
      <c r="CW258" s="89">
        <f t="shared" ref="CW258" si="1339">(CV258*$D258*$E258*$G258*$K258)</f>
        <v>0</v>
      </c>
      <c r="CX258" s="188"/>
      <c r="CY258" s="89">
        <f t="shared" ref="CY258" si="1340">(CX258*$D258*$E258*$G258*$K258)</f>
        <v>0</v>
      </c>
      <c r="CZ258" s="132"/>
      <c r="DA258" s="89">
        <f t="shared" ref="DA258" si="1341">(CZ258*$D258*$E258*$G258*$J258)</f>
        <v>0</v>
      </c>
      <c r="DB258" s="132"/>
      <c r="DC258" s="95">
        <f t="shared" ref="DC258" si="1342">(DB258*$D258*$E258*$G258*$K258)</f>
        <v>0</v>
      </c>
      <c r="DD258" s="90"/>
      <c r="DE258" s="89">
        <f t="shared" ref="DE258" si="1343">(DD258*$D258*$E258*$G258*$K258)</f>
        <v>0</v>
      </c>
      <c r="DF258" s="189"/>
      <c r="DG258" s="89">
        <f t="shared" ref="DG258" si="1344">(DF258*$D258*$E258*$G258*$K258)</f>
        <v>0</v>
      </c>
      <c r="DH258" s="132"/>
      <c r="DI258" s="89">
        <f t="shared" ref="DI258" si="1345">(DH258*$D258*$E258*$G258*$K258)</f>
        <v>0</v>
      </c>
      <c r="DJ258" s="132"/>
      <c r="DK258" s="89">
        <f t="shared" ref="DK258" si="1346">(DJ258*$D258*$E258*$G258*$L258)</f>
        <v>0</v>
      </c>
      <c r="DL258" s="132"/>
      <c r="DM258" s="97">
        <f t="shared" ref="DM258" si="1347">(DL258*$D258*$E258*$G258*$M258)</f>
        <v>0</v>
      </c>
      <c r="DN258" s="190">
        <f t="shared" si="1243"/>
        <v>259</v>
      </c>
      <c r="DO258" s="191">
        <f t="shared" si="1243"/>
        <v>34186860.399999999</v>
      </c>
    </row>
    <row r="259" spans="1:119" ht="45" customHeight="1" x14ac:dyDescent="0.25">
      <c r="A259" s="133"/>
      <c r="B259" s="134">
        <v>221</v>
      </c>
      <c r="C259" s="135" t="s">
        <v>387</v>
      </c>
      <c r="D259" s="136">
        <v>22900</v>
      </c>
      <c r="E259" s="136">
        <v>1</v>
      </c>
      <c r="F259" s="136"/>
      <c r="G259" s="137">
        <v>1</v>
      </c>
      <c r="H259" s="138"/>
      <c r="I259" s="138"/>
      <c r="J259" s="136">
        <v>1.4</v>
      </c>
      <c r="K259" s="136">
        <v>1.68</v>
      </c>
      <c r="L259" s="136">
        <v>2.23</v>
      </c>
      <c r="M259" s="139">
        <v>2.57</v>
      </c>
      <c r="N259" s="90">
        <v>21</v>
      </c>
      <c r="O259" s="140">
        <f t="shared" si="1065"/>
        <v>740586.00000000012</v>
      </c>
      <c r="P259" s="90">
        <v>0</v>
      </c>
      <c r="Q259" s="141">
        <f>(P259*$D259*$E259*$G259*$J259*$Q$10)</f>
        <v>0</v>
      </c>
      <c r="R259" s="141"/>
      <c r="S259" s="140">
        <f>(R259*$D259*$E259*$G259*$J259*$S$10)</f>
        <v>0</v>
      </c>
      <c r="T259" s="141">
        <v>1</v>
      </c>
      <c r="U259" s="140">
        <f>(T259/12*7*$D259*$E259*$G259*$J259*$U$10)+(T259/12*5*$D259*$E259*$G259*$J259*$U$11)</f>
        <v>35933.916666666664</v>
      </c>
      <c r="V259" s="141">
        <v>5</v>
      </c>
      <c r="W259" s="140">
        <f>(V259*$D259*$E259*$G259*$J259*$W$10)</f>
        <v>176330</v>
      </c>
      <c r="X259" s="141">
        <v>0</v>
      </c>
      <c r="Y259" s="140">
        <f>(X259*$D259*$E259*$G259*$J259*$Y$10)</f>
        <v>0</v>
      </c>
      <c r="Z259" s="141"/>
      <c r="AA259" s="140">
        <f>(Z259*$D259*$E259*$G259*$J259*$AA$10)</f>
        <v>0</v>
      </c>
      <c r="AB259" s="141">
        <v>0</v>
      </c>
      <c r="AC259" s="140">
        <f>(AB259*$D259*$E259*$G259*$J259*$AC$10)</f>
        <v>0</v>
      </c>
      <c r="AD259" s="141"/>
      <c r="AE259" s="140">
        <f>(AD259*$D259*$E259*$G259*$J259*$AE$10)</f>
        <v>0</v>
      </c>
      <c r="AF259" s="141">
        <v>0</v>
      </c>
      <c r="AG259" s="140">
        <f>(AF259*$D259*$E259*$G259*$J259*$AG$10)</f>
        <v>0</v>
      </c>
      <c r="AH259" s="142"/>
      <c r="AI259" s="140">
        <f>(AH259*$D259*$E259*$G259*$J259*$AI$10)</f>
        <v>0</v>
      </c>
      <c r="AJ259" s="141"/>
      <c r="AK259" s="140">
        <f>(AJ259*$D259*$E259*$G259*$J259*$AK$10)</f>
        <v>0</v>
      </c>
      <c r="AL259" s="103">
        <v>0</v>
      </c>
      <c r="AM259" s="140">
        <f>(AL259*$D259*$E259*$G259*$K259*$AM$10)</f>
        <v>0</v>
      </c>
      <c r="AN259" s="141">
        <v>0</v>
      </c>
      <c r="AO259" s="143">
        <f>(AN259*$D259*$E259*$G259*$K259*$AO$10)</f>
        <v>0</v>
      </c>
      <c r="AP259" s="141"/>
      <c r="AQ259" s="140">
        <f>(AP259*$D259*$E259*$G259*$J259*$AQ$10)</f>
        <v>0</v>
      </c>
      <c r="AR259" s="141"/>
      <c r="AS259" s="141">
        <f>(AR259*$D259*$E259*$G259*$J259*$AS$10)</f>
        <v>0</v>
      </c>
      <c r="AT259" s="141"/>
      <c r="AU259" s="141">
        <f>(AT259*$D259*$E259*$G259*$J259*$AU$10)</f>
        <v>0</v>
      </c>
      <c r="AV259" s="141">
        <v>0</v>
      </c>
      <c r="AW259" s="140">
        <f>(AV259*$D259*$E259*$G259*$J259*$AW$10)</f>
        <v>0</v>
      </c>
      <c r="AX259" s="141">
        <v>0</v>
      </c>
      <c r="AY259" s="140">
        <f>(AX259*$D259*$E259*$G259*$J259*$AY$10)</f>
        <v>0</v>
      </c>
      <c r="AZ259" s="141">
        <v>0</v>
      </c>
      <c r="BA259" s="140">
        <f>(AZ259*$D259*$E259*$G259*$J259*$BA$10)</f>
        <v>0</v>
      </c>
      <c r="BB259" s="141"/>
      <c r="BC259" s="140">
        <f>(BB259*$D259*$E259*$G259*$J259*$BC$10)</f>
        <v>0</v>
      </c>
      <c r="BD259" s="141"/>
      <c r="BE259" s="140">
        <f>(BD259*$D259*$E259*$G259*$J259*$BE$10)</f>
        <v>0</v>
      </c>
      <c r="BF259" s="141">
        <v>72</v>
      </c>
      <c r="BG259" s="140">
        <f>(BF259*$D259*$E259*$G259*$K259*$BG$10)</f>
        <v>2769984</v>
      </c>
      <c r="BH259" s="141"/>
      <c r="BI259" s="140">
        <f>(BH259*$D259*$E259*$G259*$K259*$BI$10)</f>
        <v>0</v>
      </c>
      <c r="BJ259" s="141">
        <v>0</v>
      </c>
      <c r="BK259" s="140">
        <f>(BJ259*$D259*$E259*$G259*$K259*$BK$10)</f>
        <v>0</v>
      </c>
      <c r="BL259" s="141">
        <v>0</v>
      </c>
      <c r="BM259" s="140">
        <f>(BL259*$D259*$E259*$G259*$K259*$BM$10)</f>
        <v>0</v>
      </c>
      <c r="BN259" s="141">
        <v>24</v>
      </c>
      <c r="BO259" s="140">
        <f>(BN259*$D259*$E259*$G259*$K259*$BO$10)</f>
        <v>1015660.8</v>
      </c>
      <c r="BP259" s="141"/>
      <c r="BQ259" s="140">
        <f>(BP259*$D259*$E259*$G259*$K259*$BQ$10)</f>
        <v>0</v>
      </c>
      <c r="BR259" s="141"/>
      <c r="BS259" s="140">
        <f>(BR259*$D259*$E259*$G259*$K259*$BS$10)</f>
        <v>0</v>
      </c>
      <c r="BT259" s="141"/>
      <c r="BU259" s="140">
        <f>(BT259*$D259*$E259*$G259*$K259*$BU$10)</f>
        <v>0</v>
      </c>
      <c r="BV259" s="141"/>
      <c r="BW259" s="140">
        <f>(BV259*$D259*$E259*$G259*$K259*$BW$10)</f>
        <v>0</v>
      </c>
      <c r="BX259" s="141"/>
      <c r="BY259" s="140">
        <f>(BX259*$D259*$E259*$G259*$K259*$BY$10)</f>
        <v>0</v>
      </c>
      <c r="BZ259" s="141"/>
      <c r="CA259" s="144">
        <f>(BZ259*$D259*$E259*$G259*$K259*$CA$10)</f>
        <v>0</v>
      </c>
      <c r="CB259" s="141">
        <v>0</v>
      </c>
      <c r="CC259" s="140">
        <f>(CB259*$D259*$E259*$G259*$J259*$CC$10)</f>
        <v>0</v>
      </c>
      <c r="CD259" s="141">
        <v>0</v>
      </c>
      <c r="CE259" s="140">
        <f>(CD259*$D259*$E259*$G259*$J259*$CE$10)</f>
        <v>0</v>
      </c>
      <c r="CF259" s="141">
        <v>0</v>
      </c>
      <c r="CG259" s="140">
        <f>(CF259*$D259*$E259*$G259*$J259*$CG$10)</f>
        <v>0</v>
      </c>
      <c r="CH259" s="141"/>
      <c r="CI259" s="141">
        <f>(CH259*$D259*$E259*$G259*$J259*$CI$10)</f>
        <v>0</v>
      </c>
      <c r="CJ259" s="141"/>
      <c r="CK259" s="140">
        <f>(CJ259*$D259*$E259*$G259*$K259*$CK$10)</f>
        <v>0</v>
      </c>
      <c r="CL259" s="141"/>
      <c r="CM259" s="140">
        <f>(CL259*$D259*$E259*$G259*$J259*$CM$10)</f>
        <v>0</v>
      </c>
      <c r="CN259" s="141"/>
      <c r="CO259" s="140">
        <f>(CN259*$D259*$E259*$G259*$J259*$CO$10)</f>
        <v>0</v>
      </c>
      <c r="CP259" s="141"/>
      <c r="CQ259" s="140">
        <f>(CP259*$D259*$E259*$G259*$J259*$CQ$10)</f>
        <v>0</v>
      </c>
      <c r="CR259" s="141"/>
      <c r="CS259" s="140">
        <f>(CR259*$D259*$E259*$G259*$J259*$CS$10)</f>
        <v>0</v>
      </c>
      <c r="CT259" s="141"/>
      <c r="CU259" s="140">
        <f>(CT259*$D259*$E259*$G259*$J259*$CU$10)</f>
        <v>0</v>
      </c>
      <c r="CV259" s="141"/>
      <c r="CW259" s="140">
        <f>(CV259*$D259*$E259*$G259*$K259*$CW$10)</f>
        <v>0</v>
      </c>
      <c r="CX259" s="103">
        <v>0</v>
      </c>
      <c r="CY259" s="140">
        <f>(CX259*$D259*$E259*$G259*$K259*$CY$10)</f>
        <v>0</v>
      </c>
      <c r="CZ259" s="141"/>
      <c r="DA259" s="140">
        <f>(CZ259*$D259*$E259*$G259*$J259*$DA$10)</f>
        <v>0</v>
      </c>
      <c r="DB259" s="141">
        <v>0</v>
      </c>
      <c r="DC259" s="143">
        <f>(DB259*$D259*$E259*$G259*$K259*$DC$10)</f>
        <v>0</v>
      </c>
      <c r="DD259" s="90"/>
      <c r="DE259" s="89">
        <f>(DD259*$D259*$E259*$G259*$K259*$DE$10)</f>
        <v>0</v>
      </c>
      <c r="DF259" s="145"/>
      <c r="DG259" s="140">
        <f>(DF259*$D259*$E259*$G259*$K259*$DG$10)</f>
        <v>0</v>
      </c>
      <c r="DH259" s="141"/>
      <c r="DI259" s="140">
        <f>(DH259*$D259*$E259*$G259*$K259*$DI$10)</f>
        <v>0</v>
      </c>
      <c r="DJ259" s="141"/>
      <c r="DK259" s="140">
        <f>(DJ259*$D259*$E259*$G259*$L259*$DK$10)</f>
        <v>0</v>
      </c>
      <c r="DL259" s="141"/>
      <c r="DM259" s="144">
        <f>(DL259*$D259*$E259*$G259*$M259*$DM$10)</f>
        <v>0</v>
      </c>
      <c r="DN259" s="146">
        <f t="shared" si="1243"/>
        <v>123</v>
      </c>
      <c r="DO259" s="144">
        <f t="shared" si="1243"/>
        <v>4738494.7166666668</v>
      </c>
    </row>
    <row r="260" spans="1:119" ht="15.75" customHeight="1" x14ac:dyDescent="0.25">
      <c r="A260" s="100">
        <v>28</v>
      </c>
      <c r="B260" s="179"/>
      <c r="C260" s="178" t="s">
        <v>388</v>
      </c>
      <c r="D260" s="83">
        <v>22900</v>
      </c>
      <c r="E260" s="180">
        <v>2.09</v>
      </c>
      <c r="F260" s="180"/>
      <c r="G260" s="85">
        <v>1</v>
      </c>
      <c r="H260" s="86"/>
      <c r="I260" s="86"/>
      <c r="J260" s="83">
        <v>1.4</v>
      </c>
      <c r="K260" s="83">
        <v>1.68</v>
      </c>
      <c r="L260" s="83">
        <v>2.23</v>
      </c>
      <c r="M260" s="87">
        <v>2.57</v>
      </c>
      <c r="N260" s="110">
        <f>SUM(N261:N265)</f>
        <v>272</v>
      </c>
      <c r="O260" s="110">
        <f t="shared" ref="O260:BZ260" si="1348">SUM(O261:O265)</f>
        <v>22788825.079999998</v>
      </c>
      <c r="P260" s="110">
        <f t="shared" si="1348"/>
        <v>14</v>
      </c>
      <c r="Q260" s="110">
        <f t="shared" si="1348"/>
        <v>840741.44</v>
      </c>
      <c r="R260" s="110">
        <f t="shared" si="1348"/>
        <v>47</v>
      </c>
      <c r="S260" s="110">
        <f t="shared" si="1348"/>
        <v>4439059.66</v>
      </c>
      <c r="T260" s="110">
        <f t="shared" si="1348"/>
        <v>2</v>
      </c>
      <c r="U260" s="110">
        <f t="shared" si="1348"/>
        <v>147329.05833333332</v>
      </c>
      <c r="V260" s="110">
        <f t="shared" si="1348"/>
        <v>98</v>
      </c>
      <c r="W260" s="110">
        <f t="shared" si="1348"/>
        <v>9330870.6400000006</v>
      </c>
      <c r="X260" s="110">
        <f t="shared" si="1348"/>
        <v>0</v>
      </c>
      <c r="Y260" s="110">
        <f t="shared" si="1348"/>
        <v>0</v>
      </c>
      <c r="Z260" s="110">
        <f t="shared" si="1348"/>
        <v>0</v>
      </c>
      <c r="AA260" s="110">
        <f t="shared" si="1348"/>
        <v>0</v>
      </c>
      <c r="AB260" s="110">
        <f t="shared" si="1348"/>
        <v>0</v>
      </c>
      <c r="AC260" s="110">
        <f t="shared" si="1348"/>
        <v>0</v>
      </c>
      <c r="AD260" s="110">
        <f t="shared" si="1348"/>
        <v>0</v>
      </c>
      <c r="AE260" s="110">
        <f t="shared" si="1348"/>
        <v>0</v>
      </c>
      <c r="AF260" s="110">
        <f t="shared" si="1348"/>
        <v>0</v>
      </c>
      <c r="AG260" s="110">
        <f t="shared" si="1348"/>
        <v>0</v>
      </c>
      <c r="AH260" s="110">
        <f t="shared" si="1348"/>
        <v>0</v>
      </c>
      <c r="AI260" s="110">
        <f t="shared" si="1348"/>
        <v>0</v>
      </c>
      <c r="AJ260" s="110">
        <f t="shared" si="1348"/>
        <v>8</v>
      </c>
      <c r="AK260" s="110">
        <f t="shared" si="1348"/>
        <v>578362.39999999991</v>
      </c>
      <c r="AL260" s="110">
        <f t="shared" si="1348"/>
        <v>0</v>
      </c>
      <c r="AM260" s="110">
        <f t="shared" si="1348"/>
        <v>0</v>
      </c>
      <c r="AN260" s="110">
        <f t="shared" si="1348"/>
        <v>1</v>
      </c>
      <c r="AO260" s="110">
        <f t="shared" si="1348"/>
        <v>81252.864000000001</v>
      </c>
      <c r="AP260" s="110">
        <v>0</v>
      </c>
      <c r="AQ260" s="110">
        <f t="shared" si="1348"/>
        <v>0</v>
      </c>
      <c r="AR260" s="110">
        <f t="shared" si="1348"/>
        <v>1</v>
      </c>
      <c r="AS260" s="110">
        <f t="shared" si="1348"/>
        <v>59150.69999999999</v>
      </c>
      <c r="AT260" s="110">
        <f t="shared" si="1348"/>
        <v>9</v>
      </c>
      <c r="AU260" s="110">
        <f t="shared" si="1348"/>
        <v>647050.94999999984</v>
      </c>
      <c r="AV260" s="110">
        <f t="shared" si="1348"/>
        <v>0</v>
      </c>
      <c r="AW260" s="110">
        <f t="shared" si="1348"/>
        <v>0</v>
      </c>
      <c r="AX260" s="110">
        <f t="shared" si="1348"/>
        <v>0</v>
      </c>
      <c r="AY260" s="110">
        <f t="shared" si="1348"/>
        <v>0</v>
      </c>
      <c r="AZ260" s="110">
        <f t="shared" si="1348"/>
        <v>0</v>
      </c>
      <c r="BA260" s="110">
        <f t="shared" si="1348"/>
        <v>0</v>
      </c>
      <c r="BB260" s="110">
        <f t="shared" si="1348"/>
        <v>7</v>
      </c>
      <c r="BC260" s="110">
        <f t="shared" si="1348"/>
        <v>473975.03999999998</v>
      </c>
      <c r="BD260" s="110">
        <f t="shared" si="1348"/>
        <v>11</v>
      </c>
      <c r="BE260" s="110">
        <f t="shared" si="1348"/>
        <v>722953</v>
      </c>
      <c r="BF260" s="110">
        <f t="shared" si="1348"/>
        <v>42</v>
      </c>
      <c r="BG260" s="110">
        <f t="shared" si="1348"/>
        <v>3069296.16</v>
      </c>
      <c r="BH260" s="110">
        <f t="shared" si="1348"/>
        <v>82</v>
      </c>
      <c r="BI260" s="110">
        <f t="shared" si="1348"/>
        <v>5980472.3999999994</v>
      </c>
      <c r="BJ260" s="110">
        <f t="shared" si="1348"/>
        <v>0</v>
      </c>
      <c r="BK260" s="110">
        <f t="shared" si="1348"/>
        <v>0</v>
      </c>
      <c r="BL260" s="110">
        <f t="shared" si="1348"/>
        <v>0</v>
      </c>
      <c r="BM260" s="110">
        <f t="shared" si="1348"/>
        <v>0</v>
      </c>
      <c r="BN260" s="110">
        <f t="shared" si="1348"/>
        <v>33</v>
      </c>
      <c r="BO260" s="110">
        <f t="shared" si="1348"/>
        <v>2667379.176</v>
      </c>
      <c r="BP260" s="110">
        <f t="shared" si="1348"/>
        <v>8</v>
      </c>
      <c r="BQ260" s="110">
        <f t="shared" si="1348"/>
        <v>547071.84</v>
      </c>
      <c r="BR260" s="110">
        <f t="shared" si="1348"/>
        <v>11</v>
      </c>
      <c r="BS260" s="110">
        <f t="shared" si="1348"/>
        <v>857444.7</v>
      </c>
      <c r="BT260" s="110">
        <f t="shared" si="1348"/>
        <v>0</v>
      </c>
      <c r="BU260" s="110">
        <f t="shared" si="1348"/>
        <v>0</v>
      </c>
      <c r="BV260" s="110">
        <f t="shared" si="1348"/>
        <v>13</v>
      </c>
      <c r="BW260" s="110">
        <f t="shared" si="1348"/>
        <v>1200326.3999999999</v>
      </c>
      <c r="BX260" s="110">
        <f t="shared" si="1348"/>
        <v>11</v>
      </c>
      <c r="BY260" s="110">
        <f t="shared" si="1348"/>
        <v>812528.64000000001</v>
      </c>
      <c r="BZ260" s="110">
        <f t="shared" si="1348"/>
        <v>25</v>
      </c>
      <c r="CA260" s="110">
        <f t="shared" ref="CA260:DO260" si="1349">SUM(CA261:CA265)</f>
        <v>1603128.24</v>
      </c>
      <c r="CB260" s="110">
        <f t="shared" si="1349"/>
        <v>0</v>
      </c>
      <c r="CC260" s="110">
        <f t="shared" si="1349"/>
        <v>0</v>
      </c>
      <c r="CD260" s="110">
        <f t="shared" si="1349"/>
        <v>0</v>
      </c>
      <c r="CE260" s="110">
        <f t="shared" si="1349"/>
        <v>0</v>
      </c>
      <c r="CF260" s="110">
        <f t="shared" si="1349"/>
        <v>0</v>
      </c>
      <c r="CG260" s="110">
        <f t="shared" si="1349"/>
        <v>0</v>
      </c>
      <c r="CH260" s="110">
        <f t="shared" si="1349"/>
        <v>0</v>
      </c>
      <c r="CI260" s="110">
        <f t="shared" si="1349"/>
        <v>0</v>
      </c>
      <c r="CJ260" s="110">
        <f t="shared" si="1349"/>
        <v>0</v>
      </c>
      <c r="CK260" s="110">
        <f t="shared" si="1349"/>
        <v>0</v>
      </c>
      <c r="CL260" s="110">
        <f t="shared" si="1349"/>
        <v>0</v>
      </c>
      <c r="CM260" s="110">
        <f t="shared" si="1349"/>
        <v>0</v>
      </c>
      <c r="CN260" s="110">
        <f t="shared" si="1349"/>
        <v>0</v>
      </c>
      <c r="CO260" s="110">
        <f t="shared" si="1349"/>
        <v>0</v>
      </c>
      <c r="CP260" s="110">
        <f t="shared" si="1349"/>
        <v>0</v>
      </c>
      <c r="CQ260" s="110">
        <f t="shared" si="1349"/>
        <v>0</v>
      </c>
      <c r="CR260" s="110">
        <f t="shared" si="1349"/>
        <v>2</v>
      </c>
      <c r="CS260" s="110">
        <f t="shared" si="1349"/>
        <v>143824.36599999998</v>
      </c>
      <c r="CT260" s="110">
        <f t="shared" si="1349"/>
        <v>12</v>
      </c>
      <c r="CU260" s="110">
        <f t="shared" si="1349"/>
        <v>765855.69199999981</v>
      </c>
      <c r="CV260" s="110">
        <f t="shared" si="1349"/>
        <v>0</v>
      </c>
      <c r="CW260" s="110">
        <f t="shared" si="1349"/>
        <v>0</v>
      </c>
      <c r="CX260" s="110">
        <f t="shared" si="1349"/>
        <v>0</v>
      </c>
      <c r="CY260" s="110">
        <f t="shared" si="1349"/>
        <v>0</v>
      </c>
      <c r="CZ260" s="110">
        <f t="shared" si="1349"/>
        <v>0</v>
      </c>
      <c r="DA260" s="110">
        <f t="shared" si="1349"/>
        <v>0</v>
      </c>
      <c r="DB260" s="110">
        <f t="shared" si="1349"/>
        <v>0</v>
      </c>
      <c r="DC260" s="113">
        <f t="shared" si="1349"/>
        <v>0</v>
      </c>
      <c r="DD260" s="110">
        <f t="shared" si="1349"/>
        <v>6</v>
      </c>
      <c r="DE260" s="110">
        <f t="shared" si="1349"/>
        <v>370100.63999999996</v>
      </c>
      <c r="DF260" s="114">
        <f t="shared" si="1349"/>
        <v>0</v>
      </c>
      <c r="DG260" s="110">
        <f t="shared" si="1349"/>
        <v>0</v>
      </c>
      <c r="DH260" s="110">
        <f t="shared" si="1349"/>
        <v>6</v>
      </c>
      <c r="DI260" s="110">
        <f t="shared" si="1349"/>
        <v>418213.72319999989</v>
      </c>
      <c r="DJ260" s="110">
        <v>0</v>
      </c>
      <c r="DK260" s="110">
        <f t="shared" si="1349"/>
        <v>0</v>
      </c>
      <c r="DL260" s="110">
        <f t="shared" si="1349"/>
        <v>7</v>
      </c>
      <c r="DM260" s="110">
        <f t="shared" si="1349"/>
        <v>824177.41200000001</v>
      </c>
      <c r="DN260" s="110">
        <f t="shared" si="1349"/>
        <v>728</v>
      </c>
      <c r="DO260" s="110">
        <f t="shared" si="1349"/>
        <v>59369390.221533328</v>
      </c>
    </row>
    <row r="261" spans="1:119" ht="28.5" customHeight="1" x14ac:dyDescent="0.25">
      <c r="A261" s="100"/>
      <c r="B261" s="101">
        <v>222</v>
      </c>
      <c r="C261" s="82" t="s">
        <v>389</v>
      </c>
      <c r="D261" s="83">
        <v>22900</v>
      </c>
      <c r="E261" s="102">
        <v>2.0499999999999998</v>
      </c>
      <c r="F261" s="102"/>
      <c r="G261" s="85">
        <v>1</v>
      </c>
      <c r="H261" s="86"/>
      <c r="I261" s="86"/>
      <c r="J261" s="83">
        <v>1.4</v>
      </c>
      <c r="K261" s="83">
        <v>1.68</v>
      </c>
      <c r="L261" s="83">
        <v>2.23</v>
      </c>
      <c r="M261" s="87">
        <v>2.57</v>
      </c>
      <c r="N261" s="90">
        <v>54</v>
      </c>
      <c r="O261" s="89">
        <f t="shared" si="1065"/>
        <v>3903946.2</v>
      </c>
      <c r="P261" s="90">
        <v>0</v>
      </c>
      <c r="Q261" s="90">
        <f>(P261*$D261*$E261*$G261*$J261*$Q$10)</f>
        <v>0</v>
      </c>
      <c r="R261" s="90">
        <v>1</v>
      </c>
      <c r="S261" s="89">
        <f>(R261*$D261*$E261*$G261*$J261*$S$10)</f>
        <v>72295.299999999988</v>
      </c>
      <c r="T261" s="90"/>
      <c r="U261" s="89">
        <f t="shared" ref="U261:U264" si="1350">(T261/12*7*$D261*$E261*$G261*$J261*$U$10)+(T261/12*5*$D261*$E261*$G261*$J261*$U$11)</f>
        <v>0</v>
      </c>
      <c r="V261" s="90"/>
      <c r="W261" s="89">
        <f>(V261*$D261*$E261*$G261*$J261*$W$10)</f>
        <v>0</v>
      </c>
      <c r="X261" s="90">
        <v>0</v>
      </c>
      <c r="Y261" s="89">
        <f>(X261*$D261*$E261*$G261*$J261*$Y$10)</f>
        <v>0</v>
      </c>
      <c r="Z261" s="90"/>
      <c r="AA261" s="89">
        <f>(Z261*$D261*$E261*$G261*$J261*$AA$10)</f>
        <v>0</v>
      </c>
      <c r="AB261" s="90">
        <v>0</v>
      </c>
      <c r="AC261" s="89">
        <f>(AB261*$D261*$E261*$G261*$J261*$AC$10)</f>
        <v>0</v>
      </c>
      <c r="AD261" s="90"/>
      <c r="AE261" s="89">
        <f>(AD261*$D261*$E261*$G261*$J261*$AE$10)</f>
        <v>0</v>
      </c>
      <c r="AF261" s="90">
        <v>0</v>
      </c>
      <c r="AG261" s="89">
        <f>(AF261*$D261*$E261*$G261*$J261*$AG$10)</f>
        <v>0</v>
      </c>
      <c r="AH261" s="92"/>
      <c r="AI261" s="89">
        <f>(AH261*$D261*$E261*$G261*$J261*$AI$10)</f>
        <v>0</v>
      </c>
      <c r="AJ261" s="90">
        <v>8</v>
      </c>
      <c r="AK261" s="89">
        <f>(AJ261*$D261*$E261*$G261*$J261*$AK$10)</f>
        <v>578362.39999999991</v>
      </c>
      <c r="AL261" s="104">
        <v>0</v>
      </c>
      <c r="AM261" s="89">
        <f>(AL261*$D261*$E261*$G261*$K261*$AM$10)</f>
        <v>0</v>
      </c>
      <c r="AN261" s="90"/>
      <c r="AO261" s="95">
        <f>(AN261*$D261*$E261*$G261*$K261*$AO$10)</f>
        <v>0</v>
      </c>
      <c r="AP261" s="90"/>
      <c r="AQ261" s="89">
        <f>(AP261*$D261*$E261*$G261*$J261*$AQ$10)</f>
        <v>0</v>
      </c>
      <c r="AR261" s="90">
        <v>1</v>
      </c>
      <c r="AS261" s="90">
        <f>(AR261*$D261*$E261*$G261*$J261*$AS$10)</f>
        <v>59150.69999999999</v>
      </c>
      <c r="AT261" s="90">
        <v>5</v>
      </c>
      <c r="AU261" s="90">
        <f>(AT261*$D261*$E261*$G261*$J261*$AU$10)</f>
        <v>377907.24999999988</v>
      </c>
      <c r="AV261" s="90">
        <v>0</v>
      </c>
      <c r="AW261" s="89">
        <f>(AV261*$D261*$E261*$G261*$J261*$AW$10)</f>
        <v>0</v>
      </c>
      <c r="AX261" s="90">
        <v>0</v>
      </c>
      <c r="AY261" s="89">
        <f>(AX261*$D261*$E261*$G261*$J261*$AY$10)</f>
        <v>0</v>
      </c>
      <c r="AZ261" s="90">
        <v>0</v>
      </c>
      <c r="BA261" s="89">
        <f>(AZ261*$D261*$E261*$G261*$J261*$BA$10)</f>
        <v>0</v>
      </c>
      <c r="BB261" s="90"/>
      <c r="BC261" s="89">
        <f>(BB261*$D261*$E261*$G261*$J261*$BC$10)</f>
        <v>0</v>
      </c>
      <c r="BD261" s="90">
        <v>4</v>
      </c>
      <c r="BE261" s="89">
        <f>(BD261*$D261*$E261*$G261*$J261*$BE$10)</f>
        <v>289181.19999999995</v>
      </c>
      <c r="BF261" s="90">
        <v>8</v>
      </c>
      <c r="BG261" s="89">
        <f>(BF261*$D261*$E261*$G261*$K261*$BG$10)</f>
        <v>630940.79999999993</v>
      </c>
      <c r="BH261" s="90">
        <v>11</v>
      </c>
      <c r="BI261" s="89">
        <f>(BH261*$D261*$E261*$G261*$K261*$BI$10)</f>
        <v>867543.59999999986</v>
      </c>
      <c r="BJ261" s="90">
        <v>0</v>
      </c>
      <c r="BK261" s="89">
        <f>(BJ261*$D261*$E261*$G261*$K261*$BK$10)</f>
        <v>0</v>
      </c>
      <c r="BL261" s="90">
        <v>0</v>
      </c>
      <c r="BM261" s="89">
        <f>(BL261*$D261*$E261*$G261*$K261*$BM$10)</f>
        <v>0</v>
      </c>
      <c r="BN261" s="90">
        <v>13</v>
      </c>
      <c r="BO261" s="89">
        <f>(BN261*$D261*$E261*$G261*$K261*$BO$10)</f>
        <v>1127806.68</v>
      </c>
      <c r="BP261" s="90"/>
      <c r="BQ261" s="89">
        <f>(BP261*$D261*$E261*$G261*$K261*$BQ$10)</f>
        <v>0</v>
      </c>
      <c r="BR261" s="90">
        <v>1</v>
      </c>
      <c r="BS261" s="89">
        <f>(BR261*$D261*$E261*$G261*$K261*$BS$10)</f>
        <v>98584.499999999985</v>
      </c>
      <c r="BT261" s="90"/>
      <c r="BU261" s="89">
        <f>(BT261*$D261*$E261*$G261*$K261*$BU$10)</f>
        <v>0</v>
      </c>
      <c r="BV261" s="90"/>
      <c r="BW261" s="89">
        <f>(BV261*$D261*$E261*$G261*$K261*$BW$10)</f>
        <v>0</v>
      </c>
      <c r="BX261" s="90"/>
      <c r="BY261" s="89">
        <f>(BX261*$D261*$E261*$G261*$K261*$BY$10)</f>
        <v>0</v>
      </c>
      <c r="BZ261" s="90">
        <v>1</v>
      </c>
      <c r="CA261" s="97">
        <f>(BZ261*$D261*$E261*$G261*$K261*$CA$10)</f>
        <v>78867.599999999991</v>
      </c>
      <c r="CB261" s="90">
        <v>0</v>
      </c>
      <c r="CC261" s="89">
        <f>(CB261*$D261*$E261*$G261*$J261*$CC$10)</f>
        <v>0</v>
      </c>
      <c r="CD261" s="90">
        <v>0</v>
      </c>
      <c r="CE261" s="89">
        <f>(CD261*$D261*$E261*$G261*$J261*$CE$10)</f>
        <v>0</v>
      </c>
      <c r="CF261" s="90">
        <v>0</v>
      </c>
      <c r="CG261" s="89">
        <f>(CF261*$D261*$E261*$G261*$J261*$CG$10)</f>
        <v>0</v>
      </c>
      <c r="CH261" s="90"/>
      <c r="CI261" s="90">
        <f>(CH261*$D261*$E261*$G261*$J261*$CI$10)</f>
        <v>0</v>
      </c>
      <c r="CJ261" s="90"/>
      <c r="CK261" s="89">
        <f>(CJ261*$D261*$E261*$G261*$K261*$CK$10)</f>
        <v>0</v>
      </c>
      <c r="CL261" s="90">
        <v>0</v>
      </c>
      <c r="CM261" s="89">
        <f>(CL261*$D261*$E261*$G261*$J261*$CM$10)</f>
        <v>0</v>
      </c>
      <c r="CN261" s="90"/>
      <c r="CO261" s="89">
        <f>(CN261*$D261*$E261*$G261*$J261*$CO$10)</f>
        <v>0</v>
      </c>
      <c r="CP261" s="90"/>
      <c r="CQ261" s="89">
        <f>(CP261*$D261*$E261*$G261*$J261*$CQ$10)</f>
        <v>0</v>
      </c>
      <c r="CR261" s="90">
        <v>1</v>
      </c>
      <c r="CS261" s="89">
        <f>(CR261*$D261*$E261*$G261*$J261*$CS$10)</f>
        <v>74266.989999999976</v>
      </c>
      <c r="CT261" s="90"/>
      <c r="CU261" s="89">
        <f>(CT261*$D261*$E261*$G261*$J261*$CU$10)</f>
        <v>0</v>
      </c>
      <c r="CV261" s="90"/>
      <c r="CW261" s="89">
        <f>(CV261*$D261*$E261*$G261*$K261*$CW$10)</f>
        <v>0</v>
      </c>
      <c r="CX261" s="104">
        <v>0</v>
      </c>
      <c r="CY261" s="89">
        <f>(CX261*$D261*$E261*$G261*$K261*$CY$10)</f>
        <v>0</v>
      </c>
      <c r="CZ261" s="90"/>
      <c r="DA261" s="89">
        <f>(CZ261*$D261*$E261*$G261*$J261*$DA$10)</f>
        <v>0</v>
      </c>
      <c r="DB261" s="90">
        <v>0</v>
      </c>
      <c r="DC261" s="95">
        <f>(DB261*$D261*$E261*$G261*$K261*$DC$10)</f>
        <v>0</v>
      </c>
      <c r="DD261" s="90">
        <v>0</v>
      </c>
      <c r="DE261" s="89">
        <f>(DD261*$D261*$E261*$G261*$K261*$DE$10)</f>
        <v>0</v>
      </c>
      <c r="DF261" s="105"/>
      <c r="DG261" s="89">
        <f>(DF261*$D261*$E261*$G261*$K261*$DG$10)</f>
        <v>0</v>
      </c>
      <c r="DH261" s="90"/>
      <c r="DI261" s="89">
        <f>(DH261*$D261*$E261*$G261*$K261*$DI$10)</f>
        <v>0</v>
      </c>
      <c r="DJ261" s="90"/>
      <c r="DK261" s="89">
        <f>(DJ261*$D261*$E261*$G261*$L261*$DK$10)</f>
        <v>0</v>
      </c>
      <c r="DL261" s="90">
        <v>1</v>
      </c>
      <c r="DM261" s="97">
        <f>(DL261*$D261*$E261*$G261*$M261*$DM$10)</f>
        <v>144778.37999999998</v>
      </c>
      <c r="DN261" s="99">
        <f t="shared" ref="DN261:DO265" si="1351">SUM(N261,P261,R261,T261,V261,X261,Z261,AB261,AD261,AF261,AH261,AJ261,AL261,AP261,AR261,CF261,AT261,AV261,AX261,AZ261,BB261,CJ261,BD261,BF261,BH261,BL261,AN261,BN261,BP261,BR261,BT261,BV261,BX261,BZ261,CB261,CD261,CH261,CL261,CN261,CP261,CR261,CT261,CV261,CX261,BJ261,CZ261,DB261,DD261,DF261,DH261,DJ261,DL261)</f>
        <v>109</v>
      </c>
      <c r="DO261" s="97">
        <f t="shared" si="1351"/>
        <v>8303631.5999999996</v>
      </c>
    </row>
    <row r="262" spans="1:119" ht="45" customHeight="1" x14ac:dyDescent="0.25">
      <c r="A262" s="100"/>
      <c r="B262" s="101">
        <v>223</v>
      </c>
      <c r="C262" s="82" t="s">
        <v>390</v>
      </c>
      <c r="D262" s="83">
        <v>22900</v>
      </c>
      <c r="E262" s="102">
        <v>1.54</v>
      </c>
      <c r="F262" s="102"/>
      <c r="G262" s="85">
        <v>1</v>
      </c>
      <c r="H262" s="86"/>
      <c r="I262" s="86"/>
      <c r="J262" s="83">
        <v>1.4</v>
      </c>
      <c r="K262" s="83">
        <v>1.68</v>
      </c>
      <c r="L262" s="83">
        <v>2.23</v>
      </c>
      <c r="M262" s="87">
        <v>2.57</v>
      </c>
      <c r="N262" s="90">
        <v>8</v>
      </c>
      <c r="O262" s="89">
        <f t="shared" si="1065"/>
        <v>434477.12</v>
      </c>
      <c r="P262" s="90">
        <v>8</v>
      </c>
      <c r="Q262" s="90">
        <f>(P262*$D262*$E262*$G262*$J262*$Q$10)</f>
        <v>434477.12</v>
      </c>
      <c r="R262" s="90">
        <v>13</v>
      </c>
      <c r="S262" s="89">
        <f>(R262*$D262*$E262*$G262*$J262*$S$10)</f>
        <v>706025.32</v>
      </c>
      <c r="T262" s="90">
        <v>1</v>
      </c>
      <c r="U262" s="89">
        <f t="shared" si="1350"/>
        <v>55338.231666666659</v>
      </c>
      <c r="V262" s="90">
        <v>2</v>
      </c>
      <c r="W262" s="89">
        <f>(V262*$D262*$E262*$G262*$J262*$W$10)</f>
        <v>108619.28</v>
      </c>
      <c r="X262" s="90">
        <v>0</v>
      </c>
      <c r="Y262" s="89">
        <f>(X262*$D262*$E262*$G262*$J262*$Y$10)</f>
        <v>0</v>
      </c>
      <c r="Z262" s="90"/>
      <c r="AA262" s="89">
        <f>(Z262*$D262*$E262*$G262*$J262*$AA$10)</f>
        <v>0</v>
      </c>
      <c r="AB262" s="90">
        <v>0</v>
      </c>
      <c r="AC262" s="89">
        <f>(AB262*$D262*$E262*$G262*$J262*$AC$10)</f>
        <v>0</v>
      </c>
      <c r="AD262" s="90"/>
      <c r="AE262" s="89">
        <f>(AD262*$D262*$E262*$G262*$J262*$AE$10)</f>
        <v>0</v>
      </c>
      <c r="AF262" s="90">
        <v>0</v>
      </c>
      <c r="AG262" s="89">
        <f>(AF262*$D262*$E262*$G262*$J262*$AG$10)</f>
        <v>0</v>
      </c>
      <c r="AH262" s="92"/>
      <c r="AI262" s="89">
        <f>(AH262*$D262*$E262*$G262*$J262*$AI$10)</f>
        <v>0</v>
      </c>
      <c r="AJ262" s="90"/>
      <c r="AK262" s="89">
        <f>(AJ262*$D262*$E262*$G262*$J262*$AK$10)</f>
        <v>0</v>
      </c>
      <c r="AL262" s="104">
        <v>0</v>
      </c>
      <c r="AM262" s="89">
        <f>(AL262*$D262*$E262*$G262*$K262*$AM$10)</f>
        <v>0</v>
      </c>
      <c r="AN262" s="90">
        <v>0</v>
      </c>
      <c r="AO262" s="95">
        <f>(AN262*$D262*$E262*$G262*$K262*$AO$10)</f>
        <v>0</v>
      </c>
      <c r="AP262" s="90"/>
      <c r="AQ262" s="89">
        <f>(AP262*$D262*$E262*$G262*$J262*$AQ$10)</f>
        <v>0</v>
      </c>
      <c r="AR262" s="90"/>
      <c r="AS262" s="90">
        <f>(AR262*$D262*$E262*$G262*$J262*$AS$10)</f>
        <v>0</v>
      </c>
      <c r="AT262" s="90">
        <v>1</v>
      </c>
      <c r="AU262" s="90">
        <f>(AT262*$D262*$E262*$G262*$J262*$AU$10)</f>
        <v>56778.259999999987</v>
      </c>
      <c r="AV262" s="90">
        <v>0</v>
      </c>
      <c r="AW262" s="89">
        <f>(AV262*$D262*$E262*$G262*$J262*$AW$10)</f>
        <v>0</v>
      </c>
      <c r="AX262" s="90">
        <v>0</v>
      </c>
      <c r="AY262" s="89">
        <f>(AX262*$D262*$E262*$G262*$J262*$AY$10)</f>
        <v>0</v>
      </c>
      <c r="AZ262" s="90">
        <v>0</v>
      </c>
      <c r="BA262" s="89">
        <f>(AZ262*$D262*$E262*$G262*$J262*$BA$10)</f>
        <v>0</v>
      </c>
      <c r="BB262" s="90"/>
      <c r="BC262" s="89">
        <f>(BB262*$D262*$E262*$G262*$J262*$BC$10)</f>
        <v>0</v>
      </c>
      <c r="BD262" s="90">
        <v>3</v>
      </c>
      <c r="BE262" s="89">
        <f>(BD262*$D262*$E262*$G262*$J262*$BE$10)</f>
        <v>162928.91999999998</v>
      </c>
      <c r="BF262" s="90">
        <v>5</v>
      </c>
      <c r="BG262" s="89">
        <f>(BF262*$D262*$E262*$G262*$K262*$BG$10)</f>
        <v>296234.39999999997</v>
      </c>
      <c r="BH262" s="90">
        <v>9</v>
      </c>
      <c r="BI262" s="89">
        <f>(BH262*$D262*$E262*$G262*$K262*$BI$10)</f>
        <v>533221.91999999993</v>
      </c>
      <c r="BJ262" s="90">
        <v>0</v>
      </c>
      <c r="BK262" s="89">
        <f>(BJ262*$D262*$E262*$G262*$K262*$BK$10)</f>
        <v>0</v>
      </c>
      <c r="BL262" s="90">
        <v>0</v>
      </c>
      <c r="BM262" s="89">
        <f>(BL262*$D262*$E262*$G262*$K262*$BM$10)</f>
        <v>0</v>
      </c>
      <c r="BN262" s="90">
        <v>7</v>
      </c>
      <c r="BO262" s="89">
        <f>(BN262*$D262*$E262*$G262*$K262*$BO$10)</f>
        <v>456200.97600000002</v>
      </c>
      <c r="BP262" s="90">
        <v>3</v>
      </c>
      <c r="BQ262" s="89">
        <f>(BP262*$D262*$E262*$G262*$K262*$BQ$10)</f>
        <v>177740.63999999998</v>
      </c>
      <c r="BR262" s="90">
        <v>9</v>
      </c>
      <c r="BS262" s="89">
        <f>(BR262*$D262*$E262*$G262*$K262*$BS$10)</f>
        <v>666527.39999999991</v>
      </c>
      <c r="BT262" s="90"/>
      <c r="BU262" s="89">
        <f>(BT262*$D262*$E262*$G262*$K262*$BU$10)</f>
        <v>0</v>
      </c>
      <c r="BV262" s="90"/>
      <c r="BW262" s="89">
        <f>(BV262*$D262*$E262*$G262*$K262*$BW$10)</f>
        <v>0</v>
      </c>
      <c r="BX262" s="90"/>
      <c r="BY262" s="89">
        <f>(BX262*$D262*$E262*$G262*$K262*$BY$10)</f>
        <v>0</v>
      </c>
      <c r="BZ262" s="90">
        <v>17</v>
      </c>
      <c r="CA262" s="97">
        <f>(BZ262*$D262*$E262*$G262*$K262*$CA$10)</f>
        <v>1007196.96</v>
      </c>
      <c r="CB262" s="90">
        <v>0</v>
      </c>
      <c r="CC262" s="89">
        <f>(CB262*$D262*$E262*$G262*$J262*$CC$10)</f>
        <v>0</v>
      </c>
      <c r="CD262" s="90">
        <v>0</v>
      </c>
      <c r="CE262" s="89">
        <f>(CD262*$D262*$E262*$G262*$J262*$CE$10)</f>
        <v>0</v>
      </c>
      <c r="CF262" s="90">
        <v>0</v>
      </c>
      <c r="CG262" s="89">
        <f>(CF262*$D262*$E262*$G262*$J262*$CG$10)</f>
        <v>0</v>
      </c>
      <c r="CH262" s="90"/>
      <c r="CI262" s="90">
        <f>(CH262*$D262*$E262*$G262*$J262*$CI$10)</f>
        <v>0</v>
      </c>
      <c r="CJ262" s="90"/>
      <c r="CK262" s="89">
        <f>(CJ262*$D262*$E262*$G262*$K262*$CK$10)</f>
        <v>0</v>
      </c>
      <c r="CL262" s="90">
        <v>0</v>
      </c>
      <c r="CM262" s="89">
        <f>(CL262*$D262*$E262*$G262*$J262*$CM$10)</f>
        <v>0</v>
      </c>
      <c r="CN262" s="90"/>
      <c r="CO262" s="89">
        <f>(CN262*$D262*$E262*$G262*$J262*$CO$10)</f>
        <v>0</v>
      </c>
      <c r="CP262" s="90"/>
      <c r="CQ262" s="89">
        <f>(CP262*$D262*$E262*$G262*$J262*$CQ$10)</f>
        <v>0</v>
      </c>
      <c r="CR262" s="90"/>
      <c r="CS262" s="89">
        <f>(CR262*$D262*$E262*$G262*$J262*$CS$10)</f>
        <v>0</v>
      </c>
      <c r="CT262" s="90">
        <v>5</v>
      </c>
      <c r="CU262" s="89">
        <f>(CT262*$D262*$E262*$G262*$J262*$CU$10)</f>
        <v>278954.05999999994</v>
      </c>
      <c r="CV262" s="90">
        <v>0</v>
      </c>
      <c r="CW262" s="89">
        <f>(CV262*$D262*$E262*$G262*$K262*$CW$10)</f>
        <v>0</v>
      </c>
      <c r="CX262" s="104">
        <v>0</v>
      </c>
      <c r="CY262" s="89">
        <f>(CX262*$D262*$E262*$G262*$K262*$CY$10)</f>
        <v>0</v>
      </c>
      <c r="CZ262" s="90"/>
      <c r="DA262" s="89">
        <f>(CZ262*$D262*$E262*$G262*$J262*$DA$10)</f>
        <v>0</v>
      </c>
      <c r="DB262" s="90">
        <v>0</v>
      </c>
      <c r="DC262" s="95">
        <f>(DB262*$D262*$E262*$G262*$K262*$DC$10)</f>
        <v>0</v>
      </c>
      <c r="DD262" s="90">
        <v>5</v>
      </c>
      <c r="DE262" s="89">
        <f>(DD262*$D262*$E262*$G262*$K262*$DE$10)</f>
        <v>296234.39999999997</v>
      </c>
      <c r="DF262" s="105"/>
      <c r="DG262" s="89">
        <f>(DF262*$D262*$E262*$G262*$K262*$DG$10)</f>
        <v>0</v>
      </c>
      <c r="DH262" s="90">
        <v>5</v>
      </c>
      <c r="DI262" s="89">
        <f>(DH262*$D262*$E262*$G262*$K262*$DI$10)</f>
        <v>334744.87199999992</v>
      </c>
      <c r="DJ262" s="90"/>
      <c r="DK262" s="89">
        <f>(DJ262*$D262*$E262*$G262*$L262*$DK$10)</f>
        <v>0</v>
      </c>
      <c r="DL262" s="90">
        <v>5</v>
      </c>
      <c r="DM262" s="97">
        <f>(DL262*$D262*$E262*$G262*$M262*$DM$10)</f>
        <v>543801.72</v>
      </c>
      <c r="DN262" s="99">
        <f t="shared" si="1351"/>
        <v>106</v>
      </c>
      <c r="DO262" s="97">
        <f t="shared" si="1351"/>
        <v>6549501.5996666662</v>
      </c>
    </row>
    <row r="263" spans="1:119" ht="45" customHeight="1" x14ac:dyDescent="0.25">
      <c r="A263" s="100"/>
      <c r="B263" s="101">
        <v>224</v>
      </c>
      <c r="C263" s="82" t="s">
        <v>391</v>
      </c>
      <c r="D263" s="83">
        <v>22900</v>
      </c>
      <c r="E263" s="102">
        <v>1.92</v>
      </c>
      <c r="F263" s="102"/>
      <c r="G263" s="85">
        <v>1</v>
      </c>
      <c r="H263" s="86"/>
      <c r="I263" s="86"/>
      <c r="J263" s="83">
        <v>1.4</v>
      </c>
      <c r="K263" s="83">
        <v>1.68</v>
      </c>
      <c r="L263" s="83">
        <v>2.23</v>
      </c>
      <c r="M263" s="87">
        <v>2.57</v>
      </c>
      <c r="N263" s="90">
        <v>117</v>
      </c>
      <c r="O263" s="89">
        <f t="shared" si="1065"/>
        <v>7922154.2400000002</v>
      </c>
      <c r="P263" s="90">
        <v>6</v>
      </c>
      <c r="Q263" s="90">
        <f>(P263*$D263*$E263*$G263*$J263*$Q$10)</f>
        <v>406264.32000000001</v>
      </c>
      <c r="R263" s="90">
        <v>5</v>
      </c>
      <c r="S263" s="89">
        <f>(R263*$D263*$E263*$G263*$J263*$S$10)</f>
        <v>338553.60000000003</v>
      </c>
      <c r="T263" s="90"/>
      <c r="U263" s="89">
        <f t="shared" si="1350"/>
        <v>0</v>
      </c>
      <c r="V263" s="90">
        <v>18</v>
      </c>
      <c r="W263" s="89">
        <f>(V263*$D263*$E263*$G263*$J263*$W$10)</f>
        <v>1218792.96</v>
      </c>
      <c r="X263" s="90">
        <v>0</v>
      </c>
      <c r="Y263" s="89">
        <f>(X263*$D263*$E263*$G263*$J263*$Y$10)</f>
        <v>0</v>
      </c>
      <c r="Z263" s="90"/>
      <c r="AA263" s="89">
        <f>(Z263*$D263*$E263*$G263*$J263*$AA$10)</f>
        <v>0</v>
      </c>
      <c r="AB263" s="90">
        <v>0</v>
      </c>
      <c r="AC263" s="89">
        <f>(AB263*$D263*$E263*$G263*$J263*$AC$10)</f>
        <v>0</v>
      </c>
      <c r="AD263" s="90"/>
      <c r="AE263" s="89">
        <f>(AD263*$D263*$E263*$G263*$J263*$AE$10)</f>
        <v>0</v>
      </c>
      <c r="AF263" s="90">
        <v>0</v>
      </c>
      <c r="AG263" s="89">
        <f>(AF263*$D263*$E263*$G263*$J263*$AG$10)</f>
        <v>0</v>
      </c>
      <c r="AH263" s="92"/>
      <c r="AI263" s="89">
        <f>(AH263*$D263*$E263*$G263*$J263*$AI$10)</f>
        <v>0</v>
      </c>
      <c r="AJ263" s="90"/>
      <c r="AK263" s="89">
        <f>(AJ263*$D263*$E263*$G263*$J263*$AK$10)</f>
        <v>0</v>
      </c>
      <c r="AL263" s="104"/>
      <c r="AM263" s="89">
        <f>(AL263*$D263*$E263*$G263*$K263*$AM$10)</f>
        <v>0</v>
      </c>
      <c r="AN263" s="90">
        <v>1</v>
      </c>
      <c r="AO263" s="95">
        <f>(AN263*$D263*$E263*$G263*$K263*$AO$10)</f>
        <v>81252.864000000001</v>
      </c>
      <c r="AP263" s="90"/>
      <c r="AQ263" s="89">
        <f>(AP263*$D263*$E263*$G263*$J263*$AQ$10)</f>
        <v>0</v>
      </c>
      <c r="AR263" s="90"/>
      <c r="AS263" s="90">
        <f>(AR263*$D263*$E263*$G263*$J263*$AS$10)</f>
        <v>0</v>
      </c>
      <c r="AT263" s="90">
        <v>3</v>
      </c>
      <c r="AU263" s="90">
        <f>(AT263*$D263*$E263*$G263*$J263*$AU$10)</f>
        <v>212365.43999999994</v>
      </c>
      <c r="AV263" s="90">
        <v>0</v>
      </c>
      <c r="AW263" s="89">
        <f>(AV263*$D263*$E263*$G263*$J263*$AW$10)</f>
        <v>0</v>
      </c>
      <c r="AX263" s="90">
        <v>0</v>
      </c>
      <c r="AY263" s="89">
        <f>(AX263*$D263*$E263*$G263*$J263*$AY$10)</f>
        <v>0</v>
      </c>
      <c r="AZ263" s="90">
        <v>0</v>
      </c>
      <c r="BA263" s="89">
        <f>(AZ263*$D263*$E263*$G263*$J263*$BA$10)</f>
        <v>0</v>
      </c>
      <c r="BB263" s="90">
        <v>7</v>
      </c>
      <c r="BC263" s="89">
        <f>(BB263*$D263*$E263*$G263*$J263*$BC$10)</f>
        <v>473975.03999999998</v>
      </c>
      <c r="BD263" s="90">
        <v>4</v>
      </c>
      <c r="BE263" s="89">
        <f>(BD263*$D263*$E263*$G263*$J263*$BE$10)</f>
        <v>270842.88</v>
      </c>
      <c r="BF263" s="90">
        <v>29</v>
      </c>
      <c r="BG263" s="89">
        <f>(BF263*$D263*$E263*$G263*$K263*$BG$10)</f>
        <v>2142120.96</v>
      </c>
      <c r="BH263" s="90">
        <v>62</v>
      </c>
      <c r="BI263" s="89">
        <f>(BH263*$D263*$E263*$G263*$K263*$BI$10)</f>
        <v>4579706.8799999999</v>
      </c>
      <c r="BJ263" s="90">
        <v>0</v>
      </c>
      <c r="BK263" s="89">
        <f>(BJ263*$D263*$E263*$G263*$K263*$BK$10)</f>
        <v>0</v>
      </c>
      <c r="BL263" s="90">
        <v>0</v>
      </c>
      <c r="BM263" s="89">
        <f>(BL263*$D263*$E263*$G263*$K263*$BM$10)</f>
        <v>0</v>
      </c>
      <c r="BN263" s="90">
        <v>12</v>
      </c>
      <c r="BO263" s="89">
        <f>(BN263*$D263*$E263*$G263*$K263*$BO$10)</f>
        <v>975034.36800000013</v>
      </c>
      <c r="BP263" s="90">
        <v>5</v>
      </c>
      <c r="BQ263" s="89">
        <f>(BP263*$D263*$E263*$G263*$K263*$BQ$10)</f>
        <v>369331.20000000001</v>
      </c>
      <c r="BR263" s="90">
        <v>1</v>
      </c>
      <c r="BS263" s="89">
        <f>(BR263*$D263*$E263*$G263*$K263*$BS$10)</f>
        <v>92332.799999999988</v>
      </c>
      <c r="BT263" s="90"/>
      <c r="BU263" s="89">
        <f>(BT263*$D263*$E263*$G263*$K263*$BU$10)</f>
        <v>0</v>
      </c>
      <c r="BV263" s="90">
        <v>13</v>
      </c>
      <c r="BW263" s="89">
        <f>(BV263*$D263*$E263*$G263*$K263*$BW$10)</f>
        <v>1200326.3999999999</v>
      </c>
      <c r="BX263" s="90">
        <v>11</v>
      </c>
      <c r="BY263" s="89">
        <f>(BX263*$D263*$E263*$G263*$K263*$BY$10)</f>
        <v>812528.64000000001</v>
      </c>
      <c r="BZ263" s="90">
        <v>7</v>
      </c>
      <c r="CA263" s="97">
        <f>(BZ263*$D263*$E263*$G263*$K263*$CA$10)</f>
        <v>517063.67999999999</v>
      </c>
      <c r="CB263" s="90">
        <v>0</v>
      </c>
      <c r="CC263" s="89">
        <f>(CB263*$D263*$E263*$G263*$J263*$CC$10)</f>
        <v>0</v>
      </c>
      <c r="CD263" s="90">
        <v>0</v>
      </c>
      <c r="CE263" s="89">
        <f>(CD263*$D263*$E263*$G263*$J263*$CE$10)</f>
        <v>0</v>
      </c>
      <c r="CF263" s="90">
        <v>0</v>
      </c>
      <c r="CG263" s="89">
        <f>(CF263*$D263*$E263*$G263*$J263*$CG$10)</f>
        <v>0</v>
      </c>
      <c r="CH263" s="90"/>
      <c r="CI263" s="90">
        <f>(CH263*$D263*$E263*$G263*$J263*$CI$10)</f>
        <v>0</v>
      </c>
      <c r="CJ263" s="90"/>
      <c r="CK263" s="89">
        <f>(CJ263*$D263*$E263*$G263*$K263*$CK$10)</f>
        <v>0</v>
      </c>
      <c r="CL263" s="90">
        <v>0</v>
      </c>
      <c r="CM263" s="89">
        <f>(CL263*$D263*$E263*$G263*$J263*$CM$10)</f>
        <v>0</v>
      </c>
      <c r="CN263" s="90"/>
      <c r="CO263" s="89">
        <f>(CN263*$D263*$E263*$G263*$J263*$CO$10)</f>
        <v>0</v>
      </c>
      <c r="CP263" s="90"/>
      <c r="CQ263" s="89">
        <f>(CP263*$D263*$E263*$G263*$J263*$CQ$10)</f>
        <v>0</v>
      </c>
      <c r="CR263" s="90">
        <v>1</v>
      </c>
      <c r="CS263" s="89">
        <f>(CR263*$D263*$E263*$G263*$J263*$CS$10)</f>
        <v>69557.375999999989</v>
      </c>
      <c r="CT263" s="90">
        <v>7</v>
      </c>
      <c r="CU263" s="89">
        <f>(CT263*$D263*$E263*$G263*$J263*$CU$10)</f>
        <v>486901.63199999993</v>
      </c>
      <c r="CV263" s="90">
        <v>0</v>
      </c>
      <c r="CW263" s="89">
        <f>(CV263*$D263*$E263*$G263*$K263*$CW$10)</f>
        <v>0</v>
      </c>
      <c r="CX263" s="104"/>
      <c r="CY263" s="89">
        <f>(CX263*$D263*$E263*$G263*$K263*$CY$10)</f>
        <v>0</v>
      </c>
      <c r="CZ263" s="90"/>
      <c r="DA263" s="89">
        <f>(CZ263*$D263*$E263*$G263*$J263*$DA$10)</f>
        <v>0</v>
      </c>
      <c r="DB263" s="90">
        <v>0</v>
      </c>
      <c r="DC263" s="95">
        <f>(DB263*$D263*$E263*$G263*$K263*$DC$10)</f>
        <v>0</v>
      </c>
      <c r="DD263" s="90">
        <v>1</v>
      </c>
      <c r="DE263" s="89">
        <f>(DD263*$D263*$E263*$G263*$K263*$DE$10)</f>
        <v>73866.239999999991</v>
      </c>
      <c r="DF263" s="105"/>
      <c r="DG263" s="89">
        <f>(DF263*$D263*$E263*$G263*$K263*$DG$10)</f>
        <v>0</v>
      </c>
      <c r="DH263" s="90">
        <v>1</v>
      </c>
      <c r="DI263" s="89">
        <f>(DH263*$D263*$E263*$G263*$K263*$DI$10)</f>
        <v>83468.851199999976</v>
      </c>
      <c r="DJ263" s="90"/>
      <c r="DK263" s="89">
        <f>(DJ263*$D263*$E263*$G263*$L263*$DK$10)</f>
        <v>0</v>
      </c>
      <c r="DL263" s="90">
        <v>1</v>
      </c>
      <c r="DM263" s="97">
        <f>(DL263*$D263*$E263*$G263*$M263*$DM$10)</f>
        <v>135597.31199999998</v>
      </c>
      <c r="DN263" s="99">
        <f t="shared" si="1351"/>
        <v>312</v>
      </c>
      <c r="DO263" s="97">
        <f t="shared" si="1351"/>
        <v>22462037.683199994</v>
      </c>
    </row>
    <row r="264" spans="1:119" ht="45" customHeight="1" x14ac:dyDescent="0.25">
      <c r="A264" s="100"/>
      <c r="B264" s="101">
        <v>225</v>
      </c>
      <c r="C264" s="82" t="s">
        <v>392</v>
      </c>
      <c r="D264" s="83">
        <v>22900</v>
      </c>
      <c r="E264" s="102">
        <v>2.56</v>
      </c>
      <c r="F264" s="102"/>
      <c r="G264" s="85">
        <v>1</v>
      </c>
      <c r="H264" s="86"/>
      <c r="I264" s="86"/>
      <c r="J264" s="83">
        <v>1.4</v>
      </c>
      <c r="K264" s="83">
        <v>1.68</v>
      </c>
      <c r="L264" s="83">
        <v>2.23</v>
      </c>
      <c r="M264" s="87">
        <v>2.57</v>
      </c>
      <c r="N264" s="90">
        <v>42</v>
      </c>
      <c r="O264" s="89">
        <f>(N264*$D264*$E264*$G264*$J264*$O$10)</f>
        <v>3791800.3199999998</v>
      </c>
      <c r="P264" s="90">
        <v>0</v>
      </c>
      <c r="Q264" s="90">
        <f>(P264*$D264*$E264*$G264*$J264*$Q$10)</f>
        <v>0</v>
      </c>
      <c r="R264" s="90">
        <v>9</v>
      </c>
      <c r="S264" s="89">
        <f>(R264*$D264*$E264*$G264*$J264*$S$10)</f>
        <v>812528.64000000001</v>
      </c>
      <c r="T264" s="90">
        <v>1</v>
      </c>
      <c r="U264" s="89">
        <f t="shared" si="1350"/>
        <v>91990.82666666666</v>
      </c>
      <c r="V264" s="90">
        <v>55</v>
      </c>
      <c r="W264" s="89">
        <f>(V264*$D264*$E264*$G264*$J264*$W$10)</f>
        <v>4965452.8000000007</v>
      </c>
      <c r="X264" s="90">
        <v>0</v>
      </c>
      <c r="Y264" s="89">
        <f>(X264*$D264*$E264*$G264*$J264*$Y$10)</f>
        <v>0</v>
      </c>
      <c r="Z264" s="90"/>
      <c r="AA264" s="89">
        <f>(Z264*$D264*$E264*$G264*$J264*$AA$10)</f>
        <v>0</v>
      </c>
      <c r="AB264" s="90">
        <v>0</v>
      </c>
      <c r="AC264" s="89">
        <f>(AB264*$D264*$E264*$G264*$J264*$AC$10)</f>
        <v>0</v>
      </c>
      <c r="AD264" s="90"/>
      <c r="AE264" s="89">
        <f>(AD264*$D264*$E264*$G264*$J264*$AE$10)</f>
        <v>0</v>
      </c>
      <c r="AF264" s="90">
        <v>0</v>
      </c>
      <c r="AG264" s="89">
        <f>(AF264*$D264*$E264*$G264*$J264*$AG$10)</f>
        <v>0</v>
      </c>
      <c r="AH264" s="92"/>
      <c r="AI264" s="89">
        <f>(AH264*$D264*$E264*$G264*$J264*$AI$10)</f>
        <v>0</v>
      </c>
      <c r="AJ264" s="90"/>
      <c r="AK264" s="89">
        <f>(AJ264*$D264*$E264*$G264*$J264*$AK$10)</f>
        <v>0</v>
      </c>
      <c r="AL264" s="104"/>
      <c r="AM264" s="89">
        <f>(AL264*$D264*$E264*$G264*$K264*$AM$10)</f>
        <v>0</v>
      </c>
      <c r="AN264" s="90">
        <v>0</v>
      </c>
      <c r="AO264" s="95">
        <f>(AN264*$D264*$E264*$G264*$K264*$AO$10)</f>
        <v>0</v>
      </c>
      <c r="AP264" s="90"/>
      <c r="AQ264" s="89">
        <f>(AP264*$D264*$E264*$G264*$J264*$AQ$10)</f>
        <v>0</v>
      </c>
      <c r="AR264" s="90"/>
      <c r="AS264" s="90">
        <f>(AR264*$D264*$E264*$G264*$J264*$AS$10)</f>
        <v>0</v>
      </c>
      <c r="AT264" s="90"/>
      <c r="AU264" s="90">
        <f>(AT264*$D264*$E264*$G264*$J264*$AU$10)</f>
        <v>0</v>
      </c>
      <c r="AV264" s="90">
        <v>0</v>
      </c>
      <c r="AW264" s="89">
        <f>(AV264*$D264*$E264*$G264*$J264*$AW$10)</f>
        <v>0</v>
      </c>
      <c r="AX264" s="90">
        <v>0</v>
      </c>
      <c r="AY264" s="89">
        <f>(AX264*$D264*$E264*$G264*$J264*$AY$10)</f>
        <v>0</v>
      </c>
      <c r="AZ264" s="90">
        <v>0</v>
      </c>
      <c r="BA264" s="89">
        <f>(AZ264*$D264*$E264*$G264*$J264*$BA$10)</f>
        <v>0</v>
      </c>
      <c r="BB264" s="90"/>
      <c r="BC264" s="89">
        <f>(BB264*$D264*$E264*$G264*$J264*$BC$10)</f>
        <v>0</v>
      </c>
      <c r="BD264" s="90"/>
      <c r="BE264" s="89">
        <f>(BD264*$D264*$E264*$G264*$J264*$BE$10)</f>
        <v>0</v>
      </c>
      <c r="BF264" s="90"/>
      <c r="BG264" s="89">
        <f>(BF264*$D264*$E264*$G264*$K264*$BG$10)</f>
        <v>0</v>
      </c>
      <c r="BH264" s="90"/>
      <c r="BI264" s="89">
        <f>(BH264*$D264*$E264*$G264*$K264*$BI$10)</f>
        <v>0</v>
      </c>
      <c r="BJ264" s="90">
        <v>0</v>
      </c>
      <c r="BK264" s="89">
        <f>(BJ264*$D264*$E264*$G264*$K264*$BK$10)</f>
        <v>0</v>
      </c>
      <c r="BL264" s="90">
        <v>0</v>
      </c>
      <c r="BM264" s="89">
        <f>(BL264*$D264*$E264*$G264*$K264*$BM$10)</f>
        <v>0</v>
      </c>
      <c r="BN264" s="90">
        <v>1</v>
      </c>
      <c r="BO264" s="89">
        <f>(BN264*$D264*$E264*$G264*$K264*$BO$10)</f>
        <v>108337.152</v>
      </c>
      <c r="BP264" s="90"/>
      <c r="BQ264" s="89">
        <f>(BP264*$D264*$E264*$G264*$K264*$BQ$10)</f>
        <v>0</v>
      </c>
      <c r="BR264" s="90"/>
      <c r="BS264" s="89">
        <f>(BR264*$D264*$E264*$G264*$K264*$BS$10)</f>
        <v>0</v>
      </c>
      <c r="BT264" s="90"/>
      <c r="BU264" s="89">
        <f>(BT264*$D264*$E264*$G264*$K264*$BU$10)</f>
        <v>0</v>
      </c>
      <c r="BV264" s="90"/>
      <c r="BW264" s="89">
        <f>(BV264*$D264*$E264*$G264*$K264*$BW$10)</f>
        <v>0</v>
      </c>
      <c r="BX264" s="90"/>
      <c r="BY264" s="89">
        <f>(BX264*$D264*$E264*$G264*$K264*$BY$10)</f>
        <v>0</v>
      </c>
      <c r="BZ264" s="90"/>
      <c r="CA264" s="97">
        <f>(BZ264*$D264*$E264*$G264*$K264*$CA$10)</f>
        <v>0</v>
      </c>
      <c r="CB264" s="90">
        <v>0</v>
      </c>
      <c r="CC264" s="89">
        <f>(CB264*$D264*$E264*$G264*$J264*$CC$10)</f>
        <v>0</v>
      </c>
      <c r="CD264" s="90">
        <v>0</v>
      </c>
      <c r="CE264" s="89">
        <f>(CD264*$D264*$E264*$G264*$J264*$CE$10)</f>
        <v>0</v>
      </c>
      <c r="CF264" s="90">
        <v>0</v>
      </c>
      <c r="CG264" s="89">
        <f>(CF264*$D264*$E264*$G264*$J264*$CG$10)</f>
        <v>0</v>
      </c>
      <c r="CH264" s="90"/>
      <c r="CI264" s="90">
        <f>(CH264*$D264*$E264*$G264*$J264*$CI$10)</f>
        <v>0</v>
      </c>
      <c r="CJ264" s="90"/>
      <c r="CK264" s="89">
        <f>(CJ264*$D264*$E264*$G264*$K264*$CK$10)</f>
        <v>0</v>
      </c>
      <c r="CL264" s="90">
        <v>0</v>
      </c>
      <c r="CM264" s="89">
        <f>(CL264*$D264*$E264*$G264*$J264*$CM$10)</f>
        <v>0</v>
      </c>
      <c r="CN264" s="90"/>
      <c r="CO264" s="89">
        <f>(CN264*$D264*$E264*$G264*$J264*$CO$10)</f>
        <v>0</v>
      </c>
      <c r="CP264" s="90"/>
      <c r="CQ264" s="89">
        <f>(CP264*$D264*$E264*$G264*$J264*$CQ$10)</f>
        <v>0</v>
      </c>
      <c r="CR264" s="90"/>
      <c r="CS264" s="89">
        <f>(CR264*$D264*$E264*$G264*$J264*$CS$10)</f>
        <v>0</v>
      </c>
      <c r="CT264" s="90"/>
      <c r="CU264" s="89">
        <f>(CT264*$D264*$E264*$G264*$J264*$CU$10)</f>
        <v>0</v>
      </c>
      <c r="CV264" s="90">
        <v>0</v>
      </c>
      <c r="CW264" s="89">
        <f>(CV264*$D264*$E264*$G264*$K264*$CW$10)</f>
        <v>0</v>
      </c>
      <c r="CX264" s="104"/>
      <c r="CY264" s="89">
        <f>(CX264*$D264*$E264*$G264*$K264*$CY$10)</f>
        <v>0</v>
      </c>
      <c r="CZ264" s="90"/>
      <c r="DA264" s="89">
        <f>(CZ264*$D264*$E264*$G264*$J264*$DA$10)</f>
        <v>0</v>
      </c>
      <c r="DB264" s="90">
        <v>0</v>
      </c>
      <c r="DC264" s="95">
        <f>(DB264*$D264*$E264*$G264*$K264*$DC$10)</f>
        <v>0</v>
      </c>
      <c r="DD264" s="90">
        <v>0</v>
      </c>
      <c r="DE264" s="89">
        <f>(DD264*$D264*$E264*$G264*$K264*$DE$10)</f>
        <v>0</v>
      </c>
      <c r="DF264" s="105"/>
      <c r="DG264" s="89">
        <f>(DF264*$D264*$E264*$G264*$K264*$DG$10)</f>
        <v>0</v>
      </c>
      <c r="DH264" s="90"/>
      <c r="DI264" s="89">
        <f>(DH264*$D264*$E264*$G264*$K264*$DI$10)</f>
        <v>0</v>
      </c>
      <c r="DJ264" s="90"/>
      <c r="DK264" s="89">
        <f>(DJ264*$D264*$E264*$G264*$L264*$DK$10)</f>
        <v>0</v>
      </c>
      <c r="DL264" s="90"/>
      <c r="DM264" s="97">
        <f>(DL264*$D264*$E264*$G264*$M264*$DM$10)</f>
        <v>0</v>
      </c>
      <c r="DN264" s="99">
        <f t="shared" si="1351"/>
        <v>108</v>
      </c>
      <c r="DO264" s="97">
        <f t="shared" si="1351"/>
        <v>9770109.7386666685</v>
      </c>
    </row>
    <row r="265" spans="1:119" ht="45" x14ac:dyDescent="0.25">
      <c r="A265" s="100"/>
      <c r="B265" s="101">
        <v>226</v>
      </c>
      <c r="C265" s="82" t="s">
        <v>393</v>
      </c>
      <c r="D265" s="83">
        <v>22900</v>
      </c>
      <c r="E265" s="102">
        <v>4.12</v>
      </c>
      <c r="F265" s="102"/>
      <c r="G265" s="85">
        <v>1</v>
      </c>
      <c r="H265" s="86"/>
      <c r="I265" s="86"/>
      <c r="J265" s="83">
        <v>1.4</v>
      </c>
      <c r="K265" s="83">
        <v>1.68</v>
      </c>
      <c r="L265" s="83">
        <v>2.23</v>
      </c>
      <c r="M265" s="87">
        <v>2.57</v>
      </c>
      <c r="N265" s="90">
        <v>51</v>
      </c>
      <c r="O265" s="89">
        <f t="shared" ref="O265" si="1352">(N265*$D265*$E265*$G265*$J265)</f>
        <v>6736447.1999999993</v>
      </c>
      <c r="P265" s="90">
        <v>0</v>
      </c>
      <c r="Q265" s="90">
        <f t="shared" ref="Q265" si="1353">(P265*$D265*$E265*$G265*$J265)</f>
        <v>0</v>
      </c>
      <c r="R265" s="90">
        <v>19</v>
      </c>
      <c r="S265" s="89">
        <f t="shared" ref="S265" si="1354">(R265*$D265*$E265*$G265*$J265)</f>
        <v>2509656.7999999998</v>
      </c>
      <c r="T265" s="90"/>
      <c r="U265" s="89">
        <f t="shared" ref="U265" si="1355">(T265*$D265*$E265*$G265*$J265)</f>
        <v>0</v>
      </c>
      <c r="V265" s="90">
        <v>23</v>
      </c>
      <c r="W265" s="89">
        <f t="shared" ref="W265" si="1356">(V265*$D265*$E265*$G265*$J265)</f>
        <v>3038005.5999999996</v>
      </c>
      <c r="X265" s="90">
        <v>0</v>
      </c>
      <c r="Y265" s="89">
        <f t="shared" ref="Y265" si="1357">(X265*$D265*$E265*$G265*$J265)</f>
        <v>0</v>
      </c>
      <c r="Z265" s="90"/>
      <c r="AA265" s="89">
        <f t="shared" ref="AA265" si="1358">(Z265*$D265*$E265*$G265*$J265)</f>
        <v>0</v>
      </c>
      <c r="AB265" s="90">
        <v>0</v>
      </c>
      <c r="AC265" s="89">
        <f t="shared" ref="AC265" si="1359">(AB265*$D265*$E265*$G265*$J265)</f>
        <v>0</v>
      </c>
      <c r="AD265" s="90"/>
      <c r="AE265" s="89">
        <f t="shared" ref="AE265" si="1360">(AD265*$D265*$E265*$G265*$J265)</f>
        <v>0</v>
      </c>
      <c r="AF265" s="90">
        <v>0</v>
      </c>
      <c r="AG265" s="89">
        <f t="shared" ref="AG265" si="1361">(AF265*$D265*$E265*$G265*$J265)</f>
        <v>0</v>
      </c>
      <c r="AH265" s="92"/>
      <c r="AI265" s="89">
        <f t="shared" ref="AI265" si="1362">(AH265*$D265*$E265*$G265*$J265)</f>
        <v>0</v>
      </c>
      <c r="AJ265" s="90"/>
      <c r="AK265" s="89">
        <f t="shared" ref="AK265" si="1363">(AJ265*$D265*$E265*$G265*$J265)</f>
        <v>0</v>
      </c>
      <c r="AL265" s="104">
        <v>0</v>
      </c>
      <c r="AM265" s="89">
        <f t="shared" ref="AM265" si="1364">(AL265*$D265*$E265*$G265*$K265)</f>
        <v>0</v>
      </c>
      <c r="AN265" s="90">
        <v>0</v>
      </c>
      <c r="AO265" s="95">
        <f t="shared" ref="AO265" si="1365">(AN265*$D265*$E265*$G265*$K265)</f>
        <v>0</v>
      </c>
      <c r="AP265" s="90"/>
      <c r="AQ265" s="89">
        <f t="shared" ref="AQ265" si="1366">(AP265*$D265*$E265*$G265*$J265)</f>
        <v>0</v>
      </c>
      <c r="AR265" s="90">
        <v>0</v>
      </c>
      <c r="AS265" s="90">
        <f t="shared" ref="AS265" si="1367">(AR265*$D265*$E265*$G265*$J265)</f>
        <v>0</v>
      </c>
      <c r="AT265" s="90">
        <v>0</v>
      </c>
      <c r="AU265" s="90">
        <f t="shared" ref="AU265" si="1368">(AT265*$D265*$E265*$G265*$J265)</f>
        <v>0</v>
      </c>
      <c r="AV265" s="90">
        <v>0</v>
      </c>
      <c r="AW265" s="89">
        <f t="shared" ref="AW265" si="1369">(AV265*$D265*$E265*$G265*$J265)</f>
        <v>0</v>
      </c>
      <c r="AX265" s="90">
        <v>0</v>
      </c>
      <c r="AY265" s="89">
        <f t="shared" ref="AY265" si="1370">(AX265*$D265*$E265*$G265*$J265)</f>
        <v>0</v>
      </c>
      <c r="AZ265" s="90">
        <v>0</v>
      </c>
      <c r="BA265" s="89">
        <f t="shared" ref="BA265" si="1371">(AZ265*$D265*$E265*$G265*$J265)</f>
        <v>0</v>
      </c>
      <c r="BB265" s="90"/>
      <c r="BC265" s="89">
        <f t="shared" ref="BC265" si="1372">(BB265*$D265*$E265*$G265*$J265)</f>
        <v>0</v>
      </c>
      <c r="BD265" s="90"/>
      <c r="BE265" s="89">
        <f t="shared" ref="BE265" si="1373">(BD265*$D265*$E265*$G265*$J265)</f>
        <v>0</v>
      </c>
      <c r="BF265" s="90"/>
      <c r="BG265" s="89">
        <f t="shared" ref="BG265" si="1374">(BF265*$D265*$E265*$G265*$K265)</f>
        <v>0</v>
      </c>
      <c r="BH265" s="90"/>
      <c r="BI265" s="89">
        <f t="shared" ref="BI265" si="1375">(BH265*$D265*$E265*$G265*$K265)</f>
        <v>0</v>
      </c>
      <c r="BJ265" s="90">
        <v>0</v>
      </c>
      <c r="BK265" s="89">
        <f t="shared" ref="BK265" si="1376">(BJ265*$D265*$E265*$G265*$K265)</f>
        <v>0</v>
      </c>
      <c r="BL265" s="90">
        <v>0</v>
      </c>
      <c r="BM265" s="89">
        <f t="shared" ref="BM265" si="1377">(BL265*$D265*$E265*$G265*$K265)</f>
        <v>0</v>
      </c>
      <c r="BN265" s="90"/>
      <c r="BO265" s="89">
        <f t="shared" ref="BO265" si="1378">(BN265*$D265*$E265*$G265*$K265)</f>
        <v>0</v>
      </c>
      <c r="BP265" s="90"/>
      <c r="BQ265" s="89">
        <f t="shared" ref="BQ265" si="1379">(BP265*$D265*$E265*$G265*$K265)</f>
        <v>0</v>
      </c>
      <c r="BR265" s="90"/>
      <c r="BS265" s="89">
        <f t="shared" ref="BS265" si="1380">(BR265*$D265*$E265*$G265*$K265)</f>
        <v>0</v>
      </c>
      <c r="BT265" s="90"/>
      <c r="BU265" s="89">
        <f t="shared" ref="BU265" si="1381">(BT265*$D265*$E265*$G265*$K265)</f>
        <v>0</v>
      </c>
      <c r="BV265" s="90"/>
      <c r="BW265" s="89">
        <f t="shared" ref="BW265" si="1382">(BV265*$D265*$E265*$G265*$K265)</f>
        <v>0</v>
      </c>
      <c r="BX265" s="90"/>
      <c r="BY265" s="89">
        <f t="shared" ref="BY265" si="1383">(BX265*$D265*$E265*$G265*$K265)</f>
        <v>0</v>
      </c>
      <c r="BZ265" s="90"/>
      <c r="CA265" s="97">
        <f t="shared" ref="CA265" si="1384">(BZ265*$D265*$E265*$G265*$K265)</f>
        <v>0</v>
      </c>
      <c r="CB265" s="90">
        <v>0</v>
      </c>
      <c r="CC265" s="89">
        <f t="shared" ref="CC265" si="1385">(CB265*$D265*$E265*$G265*$J265)</f>
        <v>0</v>
      </c>
      <c r="CD265" s="90">
        <v>0</v>
      </c>
      <c r="CE265" s="89">
        <f t="shared" ref="CE265" si="1386">(CD265*$D265*$E265*$G265*$J265)</f>
        <v>0</v>
      </c>
      <c r="CF265" s="90">
        <v>0</v>
      </c>
      <c r="CG265" s="89">
        <f t="shared" ref="CG265" si="1387">(CF265*$D265*$E265*$G265*$J265)</f>
        <v>0</v>
      </c>
      <c r="CH265" s="90"/>
      <c r="CI265" s="90">
        <f t="shared" ref="CI265" si="1388">(CH265*$D265*$E265*$G265*$J265)</f>
        <v>0</v>
      </c>
      <c r="CJ265" s="90"/>
      <c r="CK265" s="89">
        <f t="shared" ref="CK265" si="1389">(CJ265*$D265*$E265*$G265*$K265)</f>
        <v>0</v>
      </c>
      <c r="CL265" s="90">
        <v>0</v>
      </c>
      <c r="CM265" s="89">
        <f t="shared" ref="CM265" si="1390">(CL265*$D265*$E265*$G265*$J265)</f>
        <v>0</v>
      </c>
      <c r="CN265" s="90"/>
      <c r="CO265" s="89">
        <f t="shared" ref="CO265" si="1391">(CN265*$D265*$E265*$G265*$J265)</f>
        <v>0</v>
      </c>
      <c r="CP265" s="90"/>
      <c r="CQ265" s="89">
        <f t="shared" ref="CQ265" si="1392">(CP265*$D265*$E265*$G265*$J265)</f>
        <v>0</v>
      </c>
      <c r="CR265" s="90"/>
      <c r="CS265" s="89">
        <f t="shared" ref="CS265" si="1393">(CR265*$D265*$E265*$G265*$J265)</f>
        <v>0</v>
      </c>
      <c r="CT265" s="90"/>
      <c r="CU265" s="89">
        <f t="shared" ref="CU265" si="1394">(CT265*$D265*$E265*$G265*$J265)</f>
        <v>0</v>
      </c>
      <c r="CV265" s="90">
        <v>0</v>
      </c>
      <c r="CW265" s="89">
        <f t="shared" ref="CW265" si="1395">(CV265*$D265*$E265*$G265*$K265)</f>
        <v>0</v>
      </c>
      <c r="CX265" s="104">
        <v>0</v>
      </c>
      <c r="CY265" s="89">
        <f t="shared" ref="CY265" si="1396">(CX265*$D265*$E265*$G265*$K265)</f>
        <v>0</v>
      </c>
      <c r="CZ265" s="90"/>
      <c r="DA265" s="89">
        <f t="shared" ref="DA265" si="1397">(CZ265*$D265*$E265*$G265*$J265)</f>
        <v>0</v>
      </c>
      <c r="DB265" s="90">
        <v>0</v>
      </c>
      <c r="DC265" s="95">
        <f t="shared" ref="DC265" si="1398">(DB265*$D265*$E265*$G265*$K265)</f>
        <v>0</v>
      </c>
      <c r="DD265" s="90">
        <v>0</v>
      </c>
      <c r="DE265" s="89">
        <f t="shared" ref="DE265" si="1399">(DD265*$D265*$E265*$G265*$K265)</f>
        <v>0</v>
      </c>
      <c r="DF265" s="105"/>
      <c r="DG265" s="89">
        <f t="shared" ref="DG265" si="1400">(DF265*$D265*$E265*$G265*$K265)</f>
        <v>0</v>
      </c>
      <c r="DH265" s="90"/>
      <c r="DI265" s="89">
        <f t="shared" ref="DI265" si="1401">(DH265*$D265*$E265*$G265*$K265)</f>
        <v>0</v>
      </c>
      <c r="DJ265" s="90"/>
      <c r="DK265" s="89">
        <f t="shared" ref="DK265" si="1402">(DJ265*$D265*$E265*$G265*$L265)</f>
        <v>0</v>
      </c>
      <c r="DL265" s="90"/>
      <c r="DM265" s="97">
        <f t="shared" ref="DM265" si="1403">(DL265*$D265*$E265*$G265*$M265)</f>
        <v>0</v>
      </c>
      <c r="DN265" s="99">
        <f t="shared" si="1351"/>
        <v>93</v>
      </c>
      <c r="DO265" s="97">
        <f t="shared" si="1351"/>
        <v>12284109.6</v>
      </c>
    </row>
    <row r="266" spans="1:119" ht="15.75" customHeight="1" x14ac:dyDescent="0.25">
      <c r="A266" s="100">
        <v>29</v>
      </c>
      <c r="B266" s="179"/>
      <c r="C266" s="178" t="s">
        <v>394</v>
      </c>
      <c r="D266" s="83">
        <v>22900</v>
      </c>
      <c r="E266" s="180">
        <v>1.37</v>
      </c>
      <c r="F266" s="180"/>
      <c r="G266" s="85">
        <v>1</v>
      </c>
      <c r="H266" s="86"/>
      <c r="I266" s="86"/>
      <c r="J266" s="83">
        <v>1.4</v>
      </c>
      <c r="K266" s="83">
        <v>1.68</v>
      </c>
      <c r="L266" s="83">
        <v>2.23</v>
      </c>
      <c r="M266" s="87">
        <v>2.57</v>
      </c>
      <c r="N266" s="110">
        <f>SUM(N267:N279)</f>
        <v>1147</v>
      </c>
      <c r="O266" s="110">
        <f t="shared" ref="O266:BZ266" si="1404">SUM(O267:O279)</f>
        <v>65468155.060000002</v>
      </c>
      <c r="P266" s="110">
        <f t="shared" si="1404"/>
        <v>3598</v>
      </c>
      <c r="Q266" s="110">
        <f t="shared" si="1404"/>
        <v>300877136.83999997</v>
      </c>
      <c r="R266" s="110">
        <f t="shared" si="1404"/>
        <v>1074</v>
      </c>
      <c r="S266" s="110">
        <f t="shared" si="1404"/>
        <v>49132559.140000001</v>
      </c>
      <c r="T266" s="110">
        <f t="shared" si="1404"/>
        <v>0</v>
      </c>
      <c r="U266" s="110">
        <f t="shared" si="1404"/>
        <v>0</v>
      </c>
      <c r="V266" s="110">
        <f t="shared" si="1404"/>
        <v>0</v>
      </c>
      <c r="W266" s="110">
        <f t="shared" si="1404"/>
        <v>0</v>
      </c>
      <c r="X266" s="110">
        <f t="shared" si="1404"/>
        <v>0</v>
      </c>
      <c r="Y266" s="110">
        <f t="shared" si="1404"/>
        <v>0</v>
      </c>
      <c r="Z266" s="110">
        <f t="shared" si="1404"/>
        <v>0</v>
      </c>
      <c r="AA266" s="110">
        <f t="shared" si="1404"/>
        <v>0</v>
      </c>
      <c r="AB266" s="110">
        <f t="shared" si="1404"/>
        <v>0</v>
      </c>
      <c r="AC266" s="110">
        <f t="shared" si="1404"/>
        <v>0</v>
      </c>
      <c r="AD266" s="110">
        <f t="shared" si="1404"/>
        <v>164</v>
      </c>
      <c r="AE266" s="110">
        <f t="shared" si="1404"/>
        <v>9683177.9800000004</v>
      </c>
      <c r="AF266" s="110">
        <f t="shared" si="1404"/>
        <v>0</v>
      </c>
      <c r="AG266" s="110">
        <f t="shared" si="1404"/>
        <v>0</v>
      </c>
      <c r="AH266" s="110">
        <f t="shared" si="1404"/>
        <v>489</v>
      </c>
      <c r="AI266" s="110">
        <f t="shared" si="1404"/>
        <v>18061834.560000002</v>
      </c>
      <c r="AJ266" s="110">
        <f t="shared" si="1404"/>
        <v>9</v>
      </c>
      <c r="AK266" s="110">
        <f t="shared" si="1404"/>
        <v>434829.78</v>
      </c>
      <c r="AL266" s="110">
        <f t="shared" si="1404"/>
        <v>1</v>
      </c>
      <c r="AM266" s="110">
        <f t="shared" si="1404"/>
        <v>39356.856</v>
      </c>
      <c r="AN266" s="110">
        <f t="shared" si="1404"/>
        <v>7</v>
      </c>
      <c r="AO266" s="110">
        <f t="shared" si="1404"/>
        <v>338976.79200000002</v>
      </c>
      <c r="AP266" s="110">
        <v>0</v>
      </c>
      <c r="AQ266" s="110">
        <f t="shared" si="1404"/>
        <v>0</v>
      </c>
      <c r="AR266" s="110">
        <f t="shared" si="1404"/>
        <v>15</v>
      </c>
      <c r="AS266" s="110">
        <f t="shared" si="1404"/>
        <v>529470.89999999991</v>
      </c>
      <c r="AT266" s="110">
        <f t="shared" si="1404"/>
        <v>56</v>
      </c>
      <c r="AU266" s="110">
        <f t="shared" si="1404"/>
        <v>2807205.6599999997</v>
      </c>
      <c r="AV266" s="110">
        <f t="shared" si="1404"/>
        <v>0</v>
      </c>
      <c r="AW266" s="110">
        <f t="shared" si="1404"/>
        <v>0</v>
      </c>
      <c r="AX266" s="110">
        <f t="shared" si="1404"/>
        <v>0</v>
      </c>
      <c r="AY266" s="110">
        <f t="shared" si="1404"/>
        <v>0</v>
      </c>
      <c r="AZ266" s="110">
        <f t="shared" si="1404"/>
        <v>0</v>
      </c>
      <c r="BA266" s="110">
        <f t="shared" si="1404"/>
        <v>0</v>
      </c>
      <c r="BB266" s="110">
        <f t="shared" si="1404"/>
        <v>64</v>
      </c>
      <c r="BC266" s="110">
        <f t="shared" si="1404"/>
        <v>2359648.06</v>
      </c>
      <c r="BD266" s="110">
        <f t="shared" si="1404"/>
        <v>58</v>
      </c>
      <c r="BE266" s="110">
        <f t="shared" si="1404"/>
        <v>2444639.12</v>
      </c>
      <c r="BF266" s="110">
        <f t="shared" si="1404"/>
        <v>465</v>
      </c>
      <c r="BG266" s="110">
        <f t="shared" si="1404"/>
        <v>27614816.880000003</v>
      </c>
      <c r="BH266" s="110">
        <f t="shared" si="1404"/>
        <v>1310</v>
      </c>
      <c r="BI266" s="110">
        <f t="shared" si="1404"/>
        <v>83598501.840000004</v>
      </c>
      <c r="BJ266" s="110">
        <f t="shared" si="1404"/>
        <v>0</v>
      </c>
      <c r="BK266" s="110">
        <f t="shared" si="1404"/>
        <v>0</v>
      </c>
      <c r="BL266" s="110">
        <f t="shared" si="1404"/>
        <v>0</v>
      </c>
      <c r="BM266" s="110">
        <f t="shared" si="1404"/>
        <v>0</v>
      </c>
      <c r="BN266" s="110">
        <f t="shared" si="1404"/>
        <v>282</v>
      </c>
      <c r="BO266" s="110">
        <f t="shared" si="1404"/>
        <v>13778785.272</v>
      </c>
      <c r="BP266" s="110">
        <f t="shared" si="1404"/>
        <v>82</v>
      </c>
      <c r="BQ266" s="110">
        <f t="shared" si="1404"/>
        <v>4791687.5999999996</v>
      </c>
      <c r="BR266" s="110">
        <f t="shared" si="1404"/>
        <v>56</v>
      </c>
      <c r="BS266" s="110">
        <f t="shared" si="1404"/>
        <v>3128735.4</v>
      </c>
      <c r="BT266" s="110">
        <f t="shared" si="1404"/>
        <v>9</v>
      </c>
      <c r="BU266" s="110">
        <f t="shared" si="1404"/>
        <v>324088.12800000003</v>
      </c>
      <c r="BV266" s="110">
        <f t="shared" si="1404"/>
        <v>120</v>
      </c>
      <c r="BW266" s="110">
        <f t="shared" si="1404"/>
        <v>6496189.5600000005</v>
      </c>
      <c r="BX266" s="110">
        <f t="shared" si="1404"/>
        <v>219</v>
      </c>
      <c r="BY266" s="110">
        <f t="shared" si="1404"/>
        <v>9534131.040000001</v>
      </c>
      <c r="BZ266" s="110">
        <f t="shared" si="1404"/>
        <v>22</v>
      </c>
      <c r="CA266" s="110">
        <f t="shared" ref="CA266:DO266" si="1405">SUM(CA267:CA279)</f>
        <v>1034127.3600000001</v>
      </c>
      <c r="CB266" s="110">
        <f t="shared" si="1405"/>
        <v>0</v>
      </c>
      <c r="CC266" s="110">
        <f t="shared" si="1405"/>
        <v>0</v>
      </c>
      <c r="CD266" s="110">
        <f t="shared" si="1405"/>
        <v>0</v>
      </c>
      <c r="CE266" s="110">
        <f t="shared" si="1405"/>
        <v>0</v>
      </c>
      <c r="CF266" s="110">
        <f t="shared" si="1405"/>
        <v>0</v>
      </c>
      <c r="CG266" s="110">
        <f t="shared" si="1405"/>
        <v>0</v>
      </c>
      <c r="CH266" s="110">
        <f t="shared" si="1405"/>
        <v>0</v>
      </c>
      <c r="CI266" s="110">
        <f t="shared" si="1405"/>
        <v>0</v>
      </c>
      <c r="CJ266" s="110">
        <f t="shared" si="1405"/>
        <v>0</v>
      </c>
      <c r="CK266" s="110">
        <f t="shared" si="1405"/>
        <v>0</v>
      </c>
      <c r="CL266" s="110">
        <f t="shared" si="1405"/>
        <v>13</v>
      </c>
      <c r="CM266" s="110">
        <f t="shared" si="1405"/>
        <v>246413.16</v>
      </c>
      <c r="CN266" s="110">
        <f t="shared" si="1405"/>
        <v>0</v>
      </c>
      <c r="CO266" s="110">
        <f t="shared" si="1405"/>
        <v>0</v>
      </c>
      <c r="CP266" s="110">
        <f t="shared" si="1405"/>
        <v>20</v>
      </c>
      <c r="CQ266" s="110">
        <f t="shared" si="1405"/>
        <v>582145.47999999986</v>
      </c>
      <c r="CR266" s="110">
        <f t="shared" si="1405"/>
        <v>37</v>
      </c>
      <c r="CS266" s="110">
        <f t="shared" si="1405"/>
        <v>1602355.5939999996</v>
      </c>
      <c r="CT266" s="110">
        <f t="shared" si="1405"/>
        <v>131</v>
      </c>
      <c r="CU266" s="110">
        <f t="shared" si="1405"/>
        <v>4629912.84</v>
      </c>
      <c r="CV266" s="110">
        <f t="shared" si="1405"/>
        <v>0</v>
      </c>
      <c r="CW266" s="110">
        <f t="shared" si="1405"/>
        <v>0</v>
      </c>
      <c r="CX266" s="110">
        <f t="shared" si="1405"/>
        <v>0</v>
      </c>
      <c r="CY266" s="110">
        <f t="shared" si="1405"/>
        <v>0</v>
      </c>
      <c r="CZ266" s="110">
        <f t="shared" si="1405"/>
        <v>0</v>
      </c>
      <c r="DA266" s="110">
        <f t="shared" si="1405"/>
        <v>0</v>
      </c>
      <c r="DB266" s="110">
        <f t="shared" si="1405"/>
        <v>0</v>
      </c>
      <c r="DC266" s="113">
        <f t="shared" si="1405"/>
        <v>0</v>
      </c>
      <c r="DD266" s="110">
        <f t="shared" si="1405"/>
        <v>18</v>
      </c>
      <c r="DE266" s="110">
        <f t="shared" si="1405"/>
        <v>750973.43999999994</v>
      </c>
      <c r="DF266" s="114">
        <f t="shared" si="1405"/>
        <v>5</v>
      </c>
      <c r="DG266" s="110">
        <f t="shared" si="1405"/>
        <v>302389.92</v>
      </c>
      <c r="DH266" s="110">
        <f t="shared" si="1405"/>
        <v>31</v>
      </c>
      <c r="DI266" s="110">
        <f t="shared" si="1405"/>
        <v>1504178.2559999998</v>
      </c>
      <c r="DJ266" s="110">
        <v>2</v>
      </c>
      <c r="DK266" s="110">
        <f t="shared" si="1405"/>
        <v>133591.272</v>
      </c>
      <c r="DL266" s="110">
        <f t="shared" si="1405"/>
        <v>34</v>
      </c>
      <c r="DM266" s="110">
        <f t="shared" si="1405"/>
        <v>2686874.8620000002</v>
      </c>
      <c r="DN266" s="110">
        <f t="shared" si="1405"/>
        <v>9538</v>
      </c>
      <c r="DO266" s="110">
        <f t="shared" si="1405"/>
        <v>614916888.65199995</v>
      </c>
    </row>
    <row r="267" spans="1:119" ht="30" customHeight="1" x14ac:dyDescent="0.25">
      <c r="A267" s="100"/>
      <c r="B267" s="101">
        <v>227</v>
      </c>
      <c r="C267" s="82" t="s">
        <v>395</v>
      </c>
      <c r="D267" s="83">
        <v>22900</v>
      </c>
      <c r="E267" s="102">
        <v>0.99</v>
      </c>
      <c r="F267" s="102"/>
      <c r="G267" s="85">
        <v>1</v>
      </c>
      <c r="H267" s="86"/>
      <c r="I267" s="86"/>
      <c r="J267" s="83">
        <v>1.4</v>
      </c>
      <c r="K267" s="83">
        <v>1.68</v>
      </c>
      <c r="L267" s="83">
        <v>2.23</v>
      </c>
      <c r="M267" s="87">
        <v>2.57</v>
      </c>
      <c r="N267" s="90">
        <v>7</v>
      </c>
      <c r="O267" s="89">
        <f t="shared" si="1065"/>
        <v>244393.38</v>
      </c>
      <c r="P267" s="90">
        <v>25</v>
      </c>
      <c r="Q267" s="90">
        <f t="shared" ref="Q267:Q272" si="1406">(P267*$D267*$E267*$G267*$J267*$Q$10)</f>
        <v>872833.50000000012</v>
      </c>
      <c r="R267" s="90">
        <v>87</v>
      </c>
      <c r="S267" s="89">
        <f t="shared" ref="S267:S272" si="1407">(R267*$D267*$E267*$G267*$J267*$S$10)</f>
        <v>3037460.58</v>
      </c>
      <c r="T267" s="90"/>
      <c r="U267" s="89">
        <f t="shared" ref="U267:U272" si="1408">(T267/12*7*$D267*$E267*$G267*$J267*$U$10)+(T267/12*5*$D267*$E267*$G267*$J267*$U$11)</f>
        <v>0</v>
      </c>
      <c r="V267" s="90">
        <v>0</v>
      </c>
      <c r="W267" s="89">
        <f t="shared" ref="W267:W272" si="1409">(V267*$D267*$E267*$G267*$J267*$W$10)</f>
        <v>0</v>
      </c>
      <c r="X267" s="90">
        <v>0</v>
      </c>
      <c r="Y267" s="89">
        <f t="shared" ref="Y267:Y272" si="1410">(X267*$D267*$E267*$G267*$J267*$Y$10)</f>
        <v>0</v>
      </c>
      <c r="Z267" s="90"/>
      <c r="AA267" s="89">
        <f t="shared" ref="AA267:AA272" si="1411">(Z267*$D267*$E267*$G267*$J267*$AA$10)</f>
        <v>0</v>
      </c>
      <c r="AB267" s="90">
        <v>0</v>
      </c>
      <c r="AC267" s="89">
        <f t="shared" ref="AC267:AC272" si="1412">(AB267*$D267*$E267*$G267*$J267*$AC$10)</f>
        <v>0</v>
      </c>
      <c r="AD267" s="90">
        <v>3</v>
      </c>
      <c r="AE267" s="89">
        <f t="shared" ref="AE267:AE272" si="1413">(AD267*$D267*$E267*$G267*$J267*$AE$10)</f>
        <v>104740.02</v>
      </c>
      <c r="AF267" s="90">
        <v>0</v>
      </c>
      <c r="AG267" s="89">
        <f t="shared" ref="AG267:AG272" si="1414">(AF267*$D267*$E267*$G267*$J267*$AG$10)</f>
        <v>0</v>
      </c>
      <c r="AH267" s="90">
        <v>1</v>
      </c>
      <c r="AI267" s="89">
        <f t="shared" ref="AI267:AI272" si="1415">(AH267*$D267*$E267*$G267*$J267*$AI$10)</f>
        <v>34913.340000000004</v>
      </c>
      <c r="AJ267" s="90"/>
      <c r="AK267" s="89">
        <f t="shared" ref="AK267:AK272" si="1416">(AJ267*$D267*$E267*$G267*$J267*$AK$10)</f>
        <v>0</v>
      </c>
      <c r="AL267" s="103"/>
      <c r="AM267" s="89">
        <f t="shared" ref="AM267:AM272" si="1417">(AL267*$D267*$E267*$G267*$K267*$AM$10)</f>
        <v>0</v>
      </c>
      <c r="AN267" s="90">
        <v>0</v>
      </c>
      <c r="AO267" s="95">
        <f t="shared" ref="AO267:AO272" si="1418">(AN267*$D267*$E267*$G267*$K267*$AO$10)</f>
        <v>0</v>
      </c>
      <c r="AP267" s="90"/>
      <c r="AQ267" s="89">
        <f t="shared" ref="AQ267:AQ272" si="1419">(AP267*$D267*$E267*$G267*$J267*$AQ$10)</f>
        <v>0</v>
      </c>
      <c r="AR267" s="90"/>
      <c r="AS267" s="90">
        <f t="shared" ref="AS267:AS272" si="1420">(AR267*$D267*$E267*$G267*$J267*$AS$10)</f>
        <v>0</v>
      </c>
      <c r="AT267" s="90">
        <v>0</v>
      </c>
      <c r="AU267" s="90">
        <f t="shared" ref="AU267:AU272" si="1421">(AT267*$D267*$E267*$G267*$J267*$AU$10)</f>
        <v>0</v>
      </c>
      <c r="AV267" s="90">
        <v>0</v>
      </c>
      <c r="AW267" s="89">
        <f t="shared" ref="AW267:AW272" si="1422">(AV267*$D267*$E267*$G267*$J267*$AW$10)</f>
        <v>0</v>
      </c>
      <c r="AX267" s="90">
        <v>0</v>
      </c>
      <c r="AY267" s="89">
        <f t="shared" ref="AY267:AY272" si="1423">(AX267*$D267*$E267*$G267*$J267*$AY$10)</f>
        <v>0</v>
      </c>
      <c r="AZ267" s="90">
        <v>0</v>
      </c>
      <c r="BA267" s="89">
        <f t="shared" ref="BA267:BA272" si="1424">(AZ267*$D267*$E267*$G267*$J267*$BA$10)</f>
        <v>0</v>
      </c>
      <c r="BB267" s="90"/>
      <c r="BC267" s="89">
        <f t="shared" ref="BC267:BC272" si="1425">(BB267*$D267*$E267*$G267*$J267*$BC$10)</f>
        <v>0</v>
      </c>
      <c r="BD267" s="90"/>
      <c r="BE267" s="89">
        <f t="shared" ref="BE267:BE272" si="1426">(BD267*$D267*$E267*$G267*$J267*$BE$10)</f>
        <v>0</v>
      </c>
      <c r="BF267" s="90"/>
      <c r="BG267" s="89">
        <f t="shared" ref="BG267:BG272" si="1427">(BF267*$D267*$E267*$G267*$K267*$BG$10)</f>
        <v>0</v>
      </c>
      <c r="BH267" s="90">
        <v>37</v>
      </c>
      <c r="BI267" s="89">
        <f t="shared" ref="BI267:BI272" si="1428">(BH267*$D267*$E267*$G267*$K267*$BI$10)</f>
        <v>1409229.3599999999</v>
      </c>
      <c r="BJ267" s="90">
        <v>0</v>
      </c>
      <c r="BK267" s="89">
        <f t="shared" ref="BK267:BK272" si="1429">(BJ267*$D267*$E267*$G267*$K267*$BK$10)</f>
        <v>0</v>
      </c>
      <c r="BL267" s="90">
        <v>0</v>
      </c>
      <c r="BM267" s="89">
        <f t="shared" ref="BM267:BM272" si="1430">(BL267*$D267*$E267*$G267*$K267*$BM$10)</f>
        <v>0</v>
      </c>
      <c r="BN267" s="90"/>
      <c r="BO267" s="89">
        <f t="shared" ref="BO267:BO272" si="1431">(BN267*$D267*$E267*$G267*$K267*$BO$10)</f>
        <v>0</v>
      </c>
      <c r="BP267" s="90"/>
      <c r="BQ267" s="89">
        <f t="shared" ref="BQ267:BQ272" si="1432">(BP267*$D267*$E267*$G267*$K267*$BQ$10)</f>
        <v>0</v>
      </c>
      <c r="BR267" s="90"/>
      <c r="BS267" s="89">
        <f t="shared" ref="BS267:BS272" si="1433">(BR267*$D267*$E267*$G267*$K267*$BS$10)</f>
        <v>0</v>
      </c>
      <c r="BT267" s="90"/>
      <c r="BU267" s="89">
        <f t="shared" ref="BU267:BU272" si="1434">(BT267*$D267*$E267*$G267*$K267*$BU$10)</f>
        <v>0</v>
      </c>
      <c r="BV267" s="90"/>
      <c r="BW267" s="89">
        <f t="shared" ref="BW267:BW272" si="1435">(BV267*$D267*$E267*$G267*$K267*$BW$10)</f>
        <v>0</v>
      </c>
      <c r="BX267" s="90"/>
      <c r="BY267" s="89">
        <f t="shared" ref="BY267:BY272" si="1436">(BX267*$D267*$E267*$G267*$K267*$BY$10)</f>
        <v>0</v>
      </c>
      <c r="BZ267" s="90">
        <v>3</v>
      </c>
      <c r="CA267" s="97">
        <f t="shared" ref="CA267:CA272" si="1437">(BZ267*$D267*$E267*$G267*$K267*$CA$10)</f>
        <v>114261.84</v>
      </c>
      <c r="CB267" s="90">
        <v>0</v>
      </c>
      <c r="CC267" s="89">
        <f t="shared" ref="CC267:CC272" si="1438">(CB267*$D267*$E267*$G267*$J267*$CC$10)</f>
        <v>0</v>
      </c>
      <c r="CD267" s="90">
        <v>0</v>
      </c>
      <c r="CE267" s="89">
        <f t="shared" ref="CE267:CE272" si="1439">(CD267*$D267*$E267*$G267*$J267*$CE$10)</f>
        <v>0</v>
      </c>
      <c r="CF267" s="90">
        <v>0</v>
      </c>
      <c r="CG267" s="89">
        <f t="shared" ref="CG267:CG272" si="1440">(CF267*$D267*$E267*$G267*$J267*$CG$10)</f>
        <v>0</v>
      </c>
      <c r="CH267" s="90"/>
      <c r="CI267" s="90">
        <f t="shared" ref="CI267:CI272" si="1441">(CH267*$D267*$E267*$G267*$J267*$CI$10)</f>
        <v>0</v>
      </c>
      <c r="CJ267" s="90"/>
      <c r="CK267" s="89">
        <f t="shared" ref="CK267:CK272" si="1442">(CJ267*$D267*$E267*$G267*$K267*$CK$10)</f>
        <v>0</v>
      </c>
      <c r="CL267" s="90">
        <v>2</v>
      </c>
      <c r="CM267" s="89">
        <f t="shared" ref="CM267:CM272" si="1443">(CL267*$D267*$E267*$G267*$J267*$CM$10)</f>
        <v>44435.159999999996</v>
      </c>
      <c r="CN267" s="90"/>
      <c r="CO267" s="89">
        <f t="shared" ref="CO267:CO272" si="1444">(CN267*$D267*$E267*$G267*$J267*$CO$10)</f>
        <v>0</v>
      </c>
      <c r="CP267" s="90"/>
      <c r="CQ267" s="89">
        <f t="shared" ref="CQ267:CQ272" si="1445">(CP267*$D267*$E267*$G267*$J267*$CQ$10)</f>
        <v>0</v>
      </c>
      <c r="CR267" s="90"/>
      <c r="CS267" s="89">
        <f t="shared" ref="CS267:CS272" si="1446">(CR267*$D267*$E267*$G267*$J267*$CS$10)</f>
        <v>0</v>
      </c>
      <c r="CT267" s="90"/>
      <c r="CU267" s="89">
        <f t="shared" ref="CU267:CU272" si="1447">(CT267*$D267*$E267*$G267*$J267*$CU$10)</f>
        <v>0</v>
      </c>
      <c r="CV267" s="90">
        <v>0</v>
      </c>
      <c r="CW267" s="89">
        <f t="shared" ref="CW267:CW272" si="1448">(CV267*$D267*$E267*$G267*$K267*$CW$10)</f>
        <v>0</v>
      </c>
      <c r="CX267" s="104"/>
      <c r="CY267" s="89">
        <f t="shared" ref="CY267:CY272" si="1449">(CX267*$D267*$E267*$G267*$K267*$CY$10)</f>
        <v>0</v>
      </c>
      <c r="CZ267" s="90"/>
      <c r="DA267" s="89">
        <f t="shared" ref="DA267:DA272" si="1450">(CZ267*$D267*$E267*$G267*$J267*$DA$10)</f>
        <v>0</v>
      </c>
      <c r="DB267" s="90">
        <v>0</v>
      </c>
      <c r="DC267" s="95">
        <f t="shared" ref="DC267:DC272" si="1451">(DB267*$D267*$E267*$G267*$K267*$DC$10)</f>
        <v>0</v>
      </c>
      <c r="DD267" s="90">
        <v>0</v>
      </c>
      <c r="DE267" s="89">
        <f t="shared" ref="DE267:DE272" si="1452">(DD267*$D267*$E267*$G267*$K267*$DE$10)</f>
        <v>0</v>
      </c>
      <c r="DF267" s="105"/>
      <c r="DG267" s="89">
        <f t="shared" ref="DG267:DG272" si="1453">(DF267*$D267*$E267*$G267*$K267*$DG$10)</f>
        <v>0</v>
      </c>
      <c r="DH267" s="90"/>
      <c r="DI267" s="89">
        <f t="shared" ref="DI267:DI272" si="1454">(DH267*$D267*$E267*$G267*$K267*$DI$10)</f>
        <v>0</v>
      </c>
      <c r="DJ267" s="90"/>
      <c r="DK267" s="89">
        <f t="shared" ref="DK267:DK272" si="1455">(DJ267*$D267*$E267*$G267*$L267*$DK$10)</f>
        <v>0</v>
      </c>
      <c r="DL267" s="90"/>
      <c r="DM267" s="97">
        <f t="shared" ref="DM267:DM272" si="1456">(DL267*$D267*$E267*$G267*$M267*$DM$10)</f>
        <v>0</v>
      </c>
      <c r="DN267" s="99">
        <f t="shared" ref="DN267:DO279" si="1457">SUM(N267,P267,R267,T267,V267,X267,Z267,AB267,AD267,AF267,AH267,AJ267,AL267,AP267,AR267,CF267,AT267,AV267,AX267,AZ267,BB267,CJ267,BD267,BF267,BH267,BL267,AN267,BN267,BP267,BR267,BT267,BV267,BX267,BZ267,CB267,CD267,CH267,CL267,CN267,CP267,CR267,CT267,CV267,CX267,BJ267,CZ267,DB267,DD267,DF267,DH267,DJ267,DL267)</f>
        <v>165</v>
      </c>
      <c r="DO267" s="97">
        <f t="shared" si="1457"/>
        <v>5862267.1799999997</v>
      </c>
    </row>
    <row r="268" spans="1:119" ht="34.5" customHeight="1" x14ac:dyDescent="0.25">
      <c r="A268" s="100"/>
      <c r="B268" s="101">
        <v>228</v>
      </c>
      <c r="C268" s="82" t="s">
        <v>396</v>
      </c>
      <c r="D268" s="83">
        <v>22900</v>
      </c>
      <c r="E268" s="102">
        <v>1.52</v>
      </c>
      <c r="F268" s="102"/>
      <c r="G268" s="85">
        <v>1</v>
      </c>
      <c r="H268" s="86"/>
      <c r="I268" s="86"/>
      <c r="J268" s="83">
        <v>1.4</v>
      </c>
      <c r="K268" s="83">
        <v>1.68</v>
      </c>
      <c r="L268" s="83">
        <v>2.23</v>
      </c>
      <c r="M268" s="87">
        <v>2.57</v>
      </c>
      <c r="N268" s="90">
        <v>44</v>
      </c>
      <c r="O268" s="89">
        <f t="shared" si="1065"/>
        <v>2358590.08</v>
      </c>
      <c r="P268" s="90">
        <v>30</v>
      </c>
      <c r="Q268" s="90">
        <f t="shared" si="1406"/>
        <v>1608129.6</v>
      </c>
      <c r="R268" s="90">
        <v>12</v>
      </c>
      <c r="S268" s="89">
        <f t="shared" si="1407"/>
        <v>643251.84</v>
      </c>
      <c r="T268" s="90"/>
      <c r="U268" s="89">
        <f t="shared" si="1408"/>
        <v>0</v>
      </c>
      <c r="V268" s="90">
        <v>0</v>
      </c>
      <c r="W268" s="89">
        <f t="shared" si="1409"/>
        <v>0</v>
      </c>
      <c r="X268" s="90">
        <v>0</v>
      </c>
      <c r="Y268" s="89">
        <f t="shared" si="1410"/>
        <v>0</v>
      </c>
      <c r="Z268" s="90"/>
      <c r="AA268" s="89">
        <f t="shared" si="1411"/>
        <v>0</v>
      </c>
      <c r="AB268" s="90">
        <v>0</v>
      </c>
      <c r="AC268" s="89">
        <f t="shared" si="1412"/>
        <v>0</v>
      </c>
      <c r="AD268" s="90"/>
      <c r="AE268" s="89">
        <f t="shared" si="1413"/>
        <v>0</v>
      </c>
      <c r="AF268" s="90">
        <v>0</v>
      </c>
      <c r="AG268" s="89">
        <f t="shared" si="1414"/>
        <v>0</v>
      </c>
      <c r="AH268" s="90"/>
      <c r="AI268" s="89">
        <f t="shared" si="1415"/>
        <v>0</v>
      </c>
      <c r="AJ268" s="90"/>
      <c r="AK268" s="89">
        <f t="shared" si="1416"/>
        <v>0</v>
      </c>
      <c r="AL268" s="104"/>
      <c r="AM268" s="89">
        <f t="shared" si="1417"/>
        <v>0</v>
      </c>
      <c r="AN268" s="90">
        <v>1</v>
      </c>
      <c r="AO268" s="95">
        <f t="shared" si="1418"/>
        <v>64325.184000000001</v>
      </c>
      <c r="AP268" s="90"/>
      <c r="AQ268" s="89">
        <f t="shared" si="1419"/>
        <v>0</v>
      </c>
      <c r="AR268" s="90"/>
      <c r="AS268" s="90">
        <f t="shared" si="1420"/>
        <v>0</v>
      </c>
      <c r="AT268" s="90">
        <v>0</v>
      </c>
      <c r="AU268" s="90">
        <f t="shared" si="1421"/>
        <v>0</v>
      </c>
      <c r="AV268" s="90">
        <v>0</v>
      </c>
      <c r="AW268" s="89">
        <f t="shared" si="1422"/>
        <v>0</v>
      </c>
      <c r="AX268" s="90">
        <v>0</v>
      </c>
      <c r="AY268" s="89">
        <f t="shared" si="1423"/>
        <v>0</v>
      </c>
      <c r="AZ268" s="90">
        <v>0</v>
      </c>
      <c r="BA268" s="89">
        <f t="shared" si="1424"/>
        <v>0</v>
      </c>
      <c r="BB268" s="90">
        <v>8</v>
      </c>
      <c r="BC268" s="89">
        <f t="shared" si="1425"/>
        <v>428834.56</v>
      </c>
      <c r="BD268" s="90">
        <v>12</v>
      </c>
      <c r="BE268" s="89">
        <f t="shared" si="1426"/>
        <v>643251.84</v>
      </c>
      <c r="BF268" s="90">
        <v>51</v>
      </c>
      <c r="BG268" s="89">
        <f t="shared" si="1427"/>
        <v>2982349.44</v>
      </c>
      <c r="BH268" s="90">
        <v>73</v>
      </c>
      <c r="BI268" s="89">
        <f t="shared" si="1428"/>
        <v>4268853.12</v>
      </c>
      <c r="BJ268" s="90">
        <v>0</v>
      </c>
      <c r="BK268" s="89">
        <f t="shared" si="1429"/>
        <v>0</v>
      </c>
      <c r="BL268" s="90">
        <v>0</v>
      </c>
      <c r="BM268" s="89">
        <f t="shared" si="1430"/>
        <v>0</v>
      </c>
      <c r="BN268" s="90">
        <f>35-11</f>
        <v>24</v>
      </c>
      <c r="BO268" s="89">
        <f t="shared" si="1431"/>
        <v>1543804.4160000002</v>
      </c>
      <c r="BP268" s="90">
        <v>5</v>
      </c>
      <c r="BQ268" s="89">
        <f t="shared" si="1432"/>
        <v>292387.20000000001</v>
      </c>
      <c r="BR268" s="90">
        <v>8</v>
      </c>
      <c r="BS268" s="89">
        <f t="shared" si="1433"/>
        <v>584774.39999999991</v>
      </c>
      <c r="BT268" s="90">
        <v>1</v>
      </c>
      <c r="BU268" s="89">
        <f t="shared" si="1434"/>
        <v>52629.695999999996</v>
      </c>
      <c r="BV268" s="90">
        <v>12</v>
      </c>
      <c r="BW268" s="89">
        <f t="shared" si="1435"/>
        <v>877161.60000000009</v>
      </c>
      <c r="BX268" s="90">
        <v>21</v>
      </c>
      <c r="BY268" s="89">
        <f t="shared" si="1436"/>
        <v>1228026.24</v>
      </c>
      <c r="BZ268" s="90">
        <v>3</v>
      </c>
      <c r="CA268" s="97">
        <f t="shared" si="1437"/>
        <v>175432.32000000001</v>
      </c>
      <c r="CB268" s="90">
        <v>0</v>
      </c>
      <c r="CC268" s="89">
        <f t="shared" si="1438"/>
        <v>0</v>
      </c>
      <c r="CD268" s="90">
        <v>0</v>
      </c>
      <c r="CE268" s="89">
        <f t="shared" si="1439"/>
        <v>0</v>
      </c>
      <c r="CF268" s="90">
        <v>0</v>
      </c>
      <c r="CG268" s="89">
        <f t="shared" si="1440"/>
        <v>0</v>
      </c>
      <c r="CH268" s="90"/>
      <c r="CI268" s="90">
        <f t="shared" si="1441"/>
        <v>0</v>
      </c>
      <c r="CJ268" s="90"/>
      <c r="CK268" s="89">
        <f t="shared" si="1442"/>
        <v>0</v>
      </c>
      <c r="CL268" s="90"/>
      <c r="CM268" s="89">
        <f t="shared" si="1443"/>
        <v>0</v>
      </c>
      <c r="CN268" s="90"/>
      <c r="CO268" s="89">
        <f t="shared" si="1444"/>
        <v>0</v>
      </c>
      <c r="CP268" s="90"/>
      <c r="CQ268" s="89">
        <f t="shared" si="1445"/>
        <v>0</v>
      </c>
      <c r="CR268" s="90">
        <v>5</v>
      </c>
      <c r="CS268" s="89">
        <f t="shared" si="1446"/>
        <v>275331.27999999997</v>
      </c>
      <c r="CT268" s="90">
        <v>20</v>
      </c>
      <c r="CU268" s="89">
        <f t="shared" si="1447"/>
        <v>1101325.1199999999</v>
      </c>
      <c r="CV268" s="90">
        <v>0</v>
      </c>
      <c r="CW268" s="89">
        <f t="shared" si="1448"/>
        <v>0</v>
      </c>
      <c r="CX268" s="104"/>
      <c r="CY268" s="89">
        <f t="shared" si="1449"/>
        <v>0</v>
      </c>
      <c r="CZ268" s="90"/>
      <c r="DA268" s="89">
        <f t="shared" si="1450"/>
        <v>0</v>
      </c>
      <c r="DB268" s="90">
        <v>0</v>
      </c>
      <c r="DC268" s="95">
        <f t="shared" si="1451"/>
        <v>0</v>
      </c>
      <c r="DD268" s="90">
        <v>1</v>
      </c>
      <c r="DE268" s="89">
        <f t="shared" si="1452"/>
        <v>58477.439999999995</v>
      </c>
      <c r="DF268" s="105"/>
      <c r="DG268" s="89">
        <f t="shared" si="1453"/>
        <v>0</v>
      </c>
      <c r="DH268" s="90">
        <v>4</v>
      </c>
      <c r="DI268" s="89">
        <f t="shared" si="1454"/>
        <v>264318.02879999997</v>
      </c>
      <c r="DJ268" s="90"/>
      <c r="DK268" s="89">
        <f t="shared" si="1455"/>
        <v>0</v>
      </c>
      <c r="DL268" s="90">
        <v>1</v>
      </c>
      <c r="DM268" s="97">
        <f t="shared" si="1456"/>
        <v>107347.87199999999</v>
      </c>
      <c r="DN268" s="99">
        <f t="shared" si="1457"/>
        <v>336</v>
      </c>
      <c r="DO268" s="97">
        <f t="shared" si="1457"/>
        <v>19558601.276800007</v>
      </c>
    </row>
    <row r="269" spans="1:119" ht="34.5" customHeight="1" x14ac:dyDescent="0.25">
      <c r="A269" s="100"/>
      <c r="B269" s="101">
        <v>229</v>
      </c>
      <c r="C269" s="82" t="s">
        <v>397</v>
      </c>
      <c r="D269" s="83">
        <v>22900</v>
      </c>
      <c r="E269" s="102">
        <v>0.69</v>
      </c>
      <c r="F269" s="102"/>
      <c r="G269" s="85">
        <v>1</v>
      </c>
      <c r="H269" s="86"/>
      <c r="I269" s="86"/>
      <c r="J269" s="83">
        <v>1.4</v>
      </c>
      <c r="K269" s="83">
        <v>1.68</v>
      </c>
      <c r="L269" s="83">
        <v>2.23</v>
      </c>
      <c r="M269" s="87">
        <v>2.57</v>
      </c>
      <c r="N269" s="90"/>
      <c r="O269" s="89">
        <f t="shared" si="1065"/>
        <v>0</v>
      </c>
      <c r="P269" s="90">
        <v>4</v>
      </c>
      <c r="Q269" s="90">
        <f t="shared" si="1406"/>
        <v>97334.16</v>
      </c>
      <c r="R269" s="90">
        <v>3</v>
      </c>
      <c r="S269" s="89">
        <f t="shared" si="1407"/>
        <v>73000.619999999981</v>
      </c>
      <c r="T269" s="90"/>
      <c r="U269" s="89">
        <f t="shared" si="1408"/>
        <v>0</v>
      </c>
      <c r="V269" s="90"/>
      <c r="W269" s="89">
        <f t="shared" si="1409"/>
        <v>0</v>
      </c>
      <c r="X269" s="90"/>
      <c r="Y269" s="89">
        <f t="shared" si="1410"/>
        <v>0</v>
      </c>
      <c r="Z269" s="90"/>
      <c r="AA269" s="89">
        <f t="shared" si="1411"/>
        <v>0</v>
      </c>
      <c r="AB269" s="90"/>
      <c r="AC269" s="89">
        <f t="shared" si="1412"/>
        <v>0</v>
      </c>
      <c r="AD269" s="90"/>
      <c r="AE269" s="89">
        <f t="shared" si="1413"/>
        <v>0</v>
      </c>
      <c r="AF269" s="90"/>
      <c r="AG269" s="89">
        <f t="shared" si="1414"/>
        <v>0</v>
      </c>
      <c r="AH269" s="90"/>
      <c r="AI269" s="89">
        <f t="shared" si="1415"/>
        <v>0</v>
      </c>
      <c r="AJ269" s="90"/>
      <c r="AK269" s="89">
        <f t="shared" si="1416"/>
        <v>0</v>
      </c>
      <c r="AL269" s="104"/>
      <c r="AM269" s="89">
        <f t="shared" si="1417"/>
        <v>0</v>
      </c>
      <c r="AN269" s="90">
        <v>1</v>
      </c>
      <c r="AO269" s="95">
        <f t="shared" si="1418"/>
        <v>29200.248</v>
      </c>
      <c r="AP269" s="90"/>
      <c r="AQ269" s="89">
        <f t="shared" si="1419"/>
        <v>0</v>
      </c>
      <c r="AR269" s="90"/>
      <c r="AS269" s="90">
        <f t="shared" si="1420"/>
        <v>0</v>
      </c>
      <c r="AT269" s="90"/>
      <c r="AU269" s="90">
        <f t="shared" si="1421"/>
        <v>0</v>
      </c>
      <c r="AV269" s="90"/>
      <c r="AW269" s="89">
        <f t="shared" si="1422"/>
        <v>0</v>
      </c>
      <c r="AX269" s="90"/>
      <c r="AY269" s="89">
        <f t="shared" si="1423"/>
        <v>0</v>
      </c>
      <c r="AZ269" s="90"/>
      <c r="BA269" s="89">
        <f t="shared" si="1424"/>
        <v>0</v>
      </c>
      <c r="BB269" s="90">
        <v>1</v>
      </c>
      <c r="BC269" s="89">
        <f t="shared" si="1425"/>
        <v>24333.54</v>
      </c>
      <c r="BD269" s="90"/>
      <c r="BE269" s="89">
        <f t="shared" si="1426"/>
        <v>0</v>
      </c>
      <c r="BF269" s="90">
        <v>3</v>
      </c>
      <c r="BG269" s="89">
        <f t="shared" si="1427"/>
        <v>79637.039999999979</v>
      </c>
      <c r="BH269" s="90">
        <v>3</v>
      </c>
      <c r="BI269" s="89">
        <f t="shared" si="1428"/>
        <v>79637.039999999979</v>
      </c>
      <c r="BJ269" s="90"/>
      <c r="BK269" s="89">
        <f t="shared" si="1429"/>
        <v>0</v>
      </c>
      <c r="BL269" s="90"/>
      <c r="BM269" s="89">
        <f t="shared" si="1430"/>
        <v>0</v>
      </c>
      <c r="BN269" s="90">
        <f>3-2</f>
        <v>1</v>
      </c>
      <c r="BO269" s="89">
        <f t="shared" si="1431"/>
        <v>29200.248</v>
      </c>
      <c r="BP269" s="90"/>
      <c r="BQ269" s="89">
        <f t="shared" si="1432"/>
        <v>0</v>
      </c>
      <c r="BR269" s="90"/>
      <c r="BS269" s="89">
        <f t="shared" si="1433"/>
        <v>0</v>
      </c>
      <c r="BT269" s="90"/>
      <c r="BU269" s="89">
        <f t="shared" si="1434"/>
        <v>0</v>
      </c>
      <c r="BV269" s="90"/>
      <c r="BW269" s="89">
        <f t="shared" si="1435"/>
        <v>0</v>
      </c>
      <c r="BX269" s="90">
        <v>3</v>
      </c>
      <c r="BY269" s="89">
        <f t="shared" si="1436"/>
        <v>79637.039999999979</v>
      </c>
      <c r="BZ269" s="90"/>
      <c r="CA269" s="97">
        <f t="shared" si="1437"/>
        <v>0</v>
      </c>
      <c r="CB269" s="90"/>
      <c r="CC269" s="89">
        <f t="shared" si="1438"/>
        <v>0</v>
      </c>
      <c r="CD269" s="90"/>
      <c r="CE269" s="89">
        <f t="shared" si="1439"/>
        <v>0</v>
      </c>
      <c r="CF269" s="90"/>
      <c r="CG269" s="89">
        <f t="shared" si="1440"/>
        <v>0</v>
      </c>
      <c r="CH269" s="90"/>
      <c r="CI269" s="90">
        <f t="shared" si="1441"/>
        <v>0</v>
      </c>
      <c r="CJ269" s="90"/>
      <c r="CK269" s="89">
        <f t="shared" si="1442"/>
        <v>0</v>
      </c>
      <c r="CL269" s="90"/>
      <c r="CM269" s="89">
        <f t="shared" si="1443"/>
        <v>0</v>
      </c>
      <c r="CN269" s="90"/>
      <c r="CO269" s="89">
        <f t="shared" si="1444"/>
        <v>0</v>
      </c>
      <c r="CP269" s="90"/>
      <c r="CQ269" s="89">
        <f t="shared" si="1445"/>
        <v>0</v>
      </c>
      <c r="CR269" s="90">
        <v>1</v>
      </c>
      <c r="CS269" s="89">
        <f t="shared" si="1446"/>
        <v>24997.181999999993</v>
      </c>
      <c r="CT269" s="90">
        <v>3</v>
      </c>
      <c r="CU269" s="89">
        <f t="shared" si="1447"/>
        <v>74991.545999999973</v>
      </c>
      <c r="CV269" s="90"/>
      <c r="CW269" s="89">
        <f t="shared" si="1448"/>
        <v>0</v>
      </c>
      <c r="CX269" s="104"/>
      <c r="CY269" s="89">
        <f t="shared" si="1449"/>
        <v>0</v>
      </c>
      <c r="CZ269" s="90"/>
      <c r="DA269" s="89">
        <f t="shared" si="1450"/>
        <v>0</v>
      </c>
      <c r="DB269" s="90"/>
      <c r="DC269" s="95">
        <f t="shared" si="1451"/>
        <v>0</v>
      </c>
      <c r="DD269" s="90"/>
      <c r="DE269" s="89">
        <f t="shared" si="1452"/>
        <v>0</v>
      </c>
      <c r="DF269" s="105"/>
      <c r="DG269" s="89">
        <f t="shared" si="1453"/>
        <v>0</v>
      </c>
      <c r="DH269" s="90">
        <v>1</v>
      </c>
      <c r="DI269" s="89">
        <f t="shared" si="1454"/>
        <v>29996.618399999992</v>
      </c>
      <c r="DJ269" s="90"/>
      <c r="DK269" s="89">
        <f t="shared" si="1455"/>
        <v>0</v>
      </c>
      <c r="DL269" s="90">
        <v>3</v>
      </c>
      <c r="DM269" s="97">
        <f t="shared" si="1456"/>
        <v>146190.85199999996</v>
      </c>
      <c r="DN269" s="99">
        <f t="shared" si="1457"/>
        <v>27</v>
      </c>
      <c r="DO269" s="97">
        <f t="shared" si="1457"/>
        <v>768156.13439999986</v>
      </c>
    </row>
    <row r="270" spans="1:119" ht="30" customHeight="1" x14ac:dyDescent="0.25">
      <c r="A270" s="100"/>
      <c r="B270" s="101">
        <v>230</v>
      </c>
      <c r="C270" s="82" t="s">
        <v>398</v>
      </c>
      <c r="D270" s="83">
        <v>22900</v>
      </c>
      <c r="E270" s="102">
        <v>0.56000000000000005</v>
      </c>
      <c r="F270" s="102"/>
      <c r="G270" s="85">
        <v>1</v>
      </c>
      <c r="H270" s="86"/>
      <c r="I270" s="86"/>
      <c r="J270" s="83">
        <v>1.4</v>
      </c>
      <c r="K270" s="83">
        <v>1.68</v>
      </c>
      <c r="L270" s="83">
        <v>2.23</v>
      </c>
      <c r="M270" s="87">
        <v>2.57</v>
      </c>
      <c r="N270" s="90">
        <v>60</v>
      </c>
      <c r="O270" s="89">
        <f t="shared" si="1065"/>
        <v>1184937.6000000001</v>
      </c>
      <c r="P270" s="90">
        <v>66</v>
      </c>
      <c r="Q270" s="90">
        <f t="shared" si="1406"/>
        <v>1303431.3600000001</v>
      </c>
      <c r="R270" s="90">
        <v>8</v>
      </c>
      <c r="S270" s="89">
        <f t="shared" si="1407"/>
        <v>157991.68000000002</v>
      </c>
      <c r="T270" s="90"/>
      <c r="U270" s="89">
        <f t="shared" si="1408"/>
        <v>0</v>
      </c>
      <c r="V270" s="90">
        <v>0</v>
      </c>
      <c r="W270" s="89">
        <f t="shared" si="1409"/>
        <v>0</v>
      </c>
      <c r="X270" s="90">
        <v>0</v>
      </c>
      <c r="Y270" s="89">
        <f t="shared" si="1410"/>
        <v>0</v>
      </c>
      <c r="Z270" s="90"/>
      <c r="AA270" s="89">
        <f t="shared" si="1411"/>
        <v>0</v>
      </c>
      <c r="AB270" s="90">
        <v>0</v>
      </c>
      <c r="AC270" s="89">
        <f t="shared" si="1412"/>
        <v>0</v>
      </c>
      <c r="AD270" s="90"/>
      <c r="AE270" s="89">
        <f t="shared" si="1413"/>
        <v>0</v>
      </c>
      <c r="AF270" s="90">
        <v>0</v>
      </c>
      <c r="AG270" s="89">
        <f t="shared" si="1414"/>
        <v>0</v>
      </c>
      <c r="AH270" s="90"/>
      <c r="AI270" s="89">
        <f t="shared" si="1415"/>
        <v>0</v>
      </c>
      <c r="AJ270" s="90"/>
      <c r="AK270" s="89">
        <f t="shared" si="1416"/>
        <v>0</v>
      </c>
      <c r="AL270" s="104"/>
      <c r="AM270" s="89">
        <f t="shared" si="1417"/>
        <v>0</v>
      </c>
      <c r="AN270" s="90"/>
      <c r="AO270" s="95">
        <f t="shared" si="1418"/>
        <v>0</v>
      </c>
      <c r="AP270" s="90"/>
      <c r="AQ270" s="89">
        <f t="shared" si="1419"/>
        <v>0</v>
      </c>
      <c r="AR270" s="90"/>
      <c r="AS270" s="90">
        <f t="shared" si="1420"/>
        <v>0</v>
      </c>
      <c r="AT270" s="90">
        <v>0</v>
      </c>
      <c r="AU270" s="90">
        <f t="shared" si="1421"/>
        <v>0</v>
      </c>
      <c r="AV270" s="90">
        <v>0</v>
      </c>
      <c r="AW270" s="89">
        <f t="shared" si="1422"/>
        <v>0</v>
      </c>
      <c r="AX270" s="90">
        <v>0</v>
      </c>
      <c r="AY270" s="89">
        <f t="shared" si="1423"/>
        <v>0</v>
      </c>
      <c r="AZ270" s="90">
        <v>0</v>
      </c>
      <c r="BA270" s="89">
        <f t="shared" si="1424"/>
        <v>0</v>
      </c>
      <c r="BB270" s="90">
        <v>21</v>
      </c>
      <c r="BC270" s="89">
        <f t="shared" si="1425"/>
        <v>414728.16000000003</v>
      </c>
      <c r="BD270" s="90">
        <v>5</v>
      </c>
      <c r="BE270" s="89">
        <f t="shared" si="1426"/>
        <v>98744.8</v>
      </c>
      <c r="BF270" s="90">
        <v>11</v>
      </c>
      <c r="BG270" s="89">
        <f t="shared" si="1427"/>
        <v>236987.51999999999</v>
      </c>
      <c r="BH270" s="90">
        <v>43</v>
      </c>
      <c r="BI270" s="89">
        <f t="shared" si="1428"/>
        <v>926405.76</v>
      </c>
      <c r="BJ270" s="90">
        <v>0</v>
      </c>
      <c r="BK270" s="89">
        <f t="shared" si="1429"/>
        <v>0</v>
      </c>
      <c r="BL270" s="90">
        <v>0</v>
      </c>
      <c r="BM270" s="89">
        <f t="shared" si="1430"/>
        <v>0</v>
      </c>
      <c r="BN270" s="90">
        <f>8-2</f>
        <v>6</v>
      </c>
      <c r="BO270" s="89">
        <f t="shared" si="1431"/>
        <v>142192.51200000002</v>
      </c>
      <c r="BP270" s="90">
        <v>11</v>
      </c>
      <c r="BQ270" s="89">
        <f t="shared" si="1432"/>
        <v>236987.51999999999</v>
      </c>
      <c r="BR270" s="90">
        <v>3</v>
      </c>
      <c r="BS270" s="89">
        <f t="shared" si="1433"/>
        <v>80791.200000000012</v>
      </c>
      <c r="BT270" s="90">
        <v>1</v>
      </c>
      <c r="BU270" s="89">
        <f t="shared" si="1434"/>
        <v>19389.888000000003</v>
      </c>
      <c r="BV270" s="90">
        <v>9</v>
      </c>
      <c r="BW270" s="89">
        <f t="shared" si="1435"/>
        <v>242373.6</v>
      </c>
      <c r="BX270" s="90">
        <v>19</v>
      </c>
      <c r="BY270" s="89">
        <f t="shared" si="1436"/>
        <v>409342.08</v>
      </c>
      <c r="BZ270" s="90"/>
      <c r="CA270" s="97">
        <f t="shared" si="1437"/>
        <v>0</v>
      </c>
      <c r="CB270" s="90">
        <v>0</v>
      </c>
      <c r="CC270" s="89">
        <f t="shared" si="1438"/>
        <v>0</v>
      </c>
      <c r="CD270" s="90">
        <v>0</v>
      </c>
      <c r="CE270" s="89">
        <f t="shared" si="1439"/>
        <v>0</v>
      </c>
      <c r="CF270" s="90">
        <v>0</v>
      </c>
      <c r="CG270" s="89">
        <f t="shared" si="1440"/>
        <v>0</v>
      </c>
      <c r="CH270" s="90"/>
      <c r="CI270" s="90">
        <f t="shared" si="1441"/>
        <v>0</v>
      </c>
      <c r="CJ270" s="90"/>
      <c r="CK270" s="89">
        <f t="shared" si="1442"/>
        <v>0</v>
      </c>
      <c r="CL270" s="90">
        <v>3</v>
      </c>
      <c r="CM270" s="89">
        <f t="shared" si="1443"/>
        <v>37702.560000000005</v>
      </c>
      <c r="CN270" s="90"/>
      <c r="CO270" s="89">
        <f t="shared" si="1444"/>
        <v>0</v>
      </c>
      <c r="CP270" s="90"/>
      <c r="CQ270" s="89">
        <f t="shared" si="1445"/>
        <v>0</v>
      </c>
      <c r="CR270" s="90">
        <v>4</v>
      </c>
      <c r="CS270" s="89">
        <f t="shared" si="1446"/>
        <v>81150.271999999997</v>
      </c>
      <c r="CT270" s="90">
        <v>40</v>
      </c>
      <c r="CU270" s="89">
        <f t="shared" si="1447"/>
        <v>811502.72</v>
      </c>
      <c r="CV270" s="90">
        <v>0</v>
      </c>
      <c r="CW270" s="89">
        <f t="shared" si="1448"/>
        <v>0</v>
      </c>
      <c r="CX270" s="104"/>
      <c r="CY270" s="89">
        <f t="shared" si="1449"/>
        <v>0</v>
      </c>
      <c r="CZ270" s="90"/>
      <c r="DA270" s="89">
        <f t="shared" si="1450"/>
        <v>0</v>
      </c>
      <c r="DB270" s="90">
        <v>0</v>
      </c>
      <c r="DC270" s="95">
        <f t="shared" si="1451"/>
        <v>0</v>
      </c>
      <c r="DD270" s="90">
        <v>1</v>
      </c>
      <c r="DE270" s="89">
        <f t="shared" si="1452"/>
        <v>21544.320000000003</v>
      </c>
      <c r="DF270" s="105"/>
      <c r="DG270" s="89">
        <f t="shared" si="1453"/>
        <v>0</v>
      </c>
      <c r="DH270" s="90">
        <v>1</v>
      </c>
      <c r="DI270" s="89">
        <f t="shared" si="1454"/>
        <v>24345.081600000001</v>
      </c>
      <c r="DJ270" s="90"/>
      <c r="DK270" s="89">
        <f t="shared" si="1455"/>
        <v>0</v>
      </c>
      <c r="DL270" s="90">
        <v>4</v>
      </c>
      <c r="DM270" s="97">
        <f t="shared" si="1456"/>
        <v>158196.864</v>
      </c>
      <c r="DN270" s="99">
        <f t="shared" si="1457"/>
        <v>316</v>
      </c>
      <c r="DO270" s="97">
        <f t="shared" si="1457"/>
        <v>6588745.4975999994</v>
      </c>
    </row>
    <row r="271" spans="1:119" ht="30" customHeight="1" x14ac:dyDescent="0.25">
      <c r="A271" s="100"/>
      <c r="B271" s="101">
        <v>231</v>
      </c>
      <c r="C271" s="82" t="s">
        <v>399</v>
      </c>
      <c r="D271" s="83">
        <v>22900</v>
      </c>
      <c r="E271" s="102">
        <v>0.74</v>
      </c>
      <c r="F271" s="102"/>
      <c r="G271" s="85">
        <v>1</v>
      </c>
      <c r="H271" s="86"/>
      <c r="I271" s="86"/>
      <c r="J271" s="83">
        <v>1.4</v>
      </c>
      <c r="K271" s="83">
        <v>1.68</v>
      </c>
      <c r="L271" s="83">
        <v>2.23</v>
      </c>
      <c r="M271" s="87">
        <v>2.57</v>
      </c>
      <c r="N271" s="90"/>
      <c r="O271" s="89">
        <f t="shared" si="1065"/>
        <v>0</v>
      </c>
      <c r="P271" s="90">
        <v>8</v>
      </c>
      <c r="Q271" s="90">
        <f t="shared" si="1406"/>
        <v>208774.72</v>
      </c>
      <c r="R271" s="90">
        <v>6</v>
      </c>
      <c r="S271" s="89">
        <f t="shared" si="1407"/>
        <v>156581.04</v>
      </c>
      <c r="T271" s="90"/>
      <c r="U271" s="89">
        <f t="shared" si="1408"/>
        <v>0</v>
      </c>
      <c r="V271" s="90">
        <v>0</v>
      </c>
      <c r="W271" s="89">
        <f t="shared" si="1409"/>
        <v>0</v>
      </c>
      <c r="X271" s="90">
        <v>0</v>
      </c>
      <c r="Y271" s="89">
        <f t="shared" si="1410"/>
        <v>0</v>
      </c>
      <c r="Z271" s="90"/>
      <c r="AA271" s="89">
        <f t="shared" si="1411"/>
        <v>0</v>
      </c>
      <c r="AB271" s="90">
        <v>0</v>
      </c>
      <c r="AC271" s="89">
        <f t="shared" si="1412"/>
        <v>0</v>
      </c>
      <c r="AD271" s="90"/>
      <c r="AE271" s="89">
        <f t="shared" si="1413"/>
        <v>0</v>
      </c>
      <c r="AF271" s="90">
        <v>0</v>
      </c>
      <c r="AG271" s="89">
        <f t="shared" si="1414"/>
        <v>0</v>
      </c>
      <c r="AH271" s="90"/>
      <c r="AI271" s="89">
        <f t="shared" si="1415"/>
        <v>0</v>
      </c>
      <c r="AJ271" s="90"/>
      <c r="AK271" s="89">
        <f t="shared" si="1416"/>
        <v>0</v>
      </c>
      <c r="AL271" s="104"/>
      <c r="AM271" s="89">
        <f t="shared" si="1417"/>
        <v>0</v>
      </c>
      <c r="AN271" s="90">
        <v>2</v>
      </c>
      <c r="AO271" s="95">
        <f t="shared" si="1418"/>
        <v>62632.416000000005</v>
      </c>
      <c r="AP271" s="90"/>
      <c r="AQ271" s="89">
        <f t="shared" si="1419"/>
        <v>0</v>
      </c>
      <c r="AR271" s="90"/>
      <c r="AS271" s="90">
        <f t="shared" si="1420"/>
        <v>0</v>
      </c>
      <c r="AT271" s="90">
        <v>0</v>
      </c>
      <c r="AU271" s="90">
        <f t="shared" si="1421"/>
        <v>0</v>
      </c>
      <c r="AV271" s="90">
        <v>0</v>
      </c>
      <c r="AW271" s="89">
        <f t="shared" si="1422"/>
        <v>0</v>
      </c>
      <c r="AX271" s="90">
        <v>0</v>
      </c>
      <c r="AY271" s="89">
        <f t="shared" si="1423"/>
        <v>0</v>
      </c>
      <c r="AZ271" s="90">
        <v>0</v>
      </c>
      <c r="BA271" s="89">
        <f t="shared" si="1424"/>
        <v>0</v>
      </c>
      <c r="BB271" s="90">
        <v>5</v>
      </c>
      <c r="BC271" s="89">
        <f t="shared" si="1425"/>
        <v>130484.2</v>
      </c>
      <c r="BD271" s="90">
        <v>1</v>
      </c>
      <c r="BE271" s="89">
        <f t="shared" si="1426"/>
        <v>26096.84</v>
      </c>
      <c r="BF271" s="90">
        <v>5</v>
      </c>
      <c r="BG271" s="89">
        <f t="shared" si="1427"/>
        <v>142346.4</v>
      </c>
      <c r="BH271" s="90">
        <v>19</v>
      </c>
      <c r="BI271" s="89">
        <f t="shared" si="1428"/>
        <v>540916.31999999995</v>
      </c>
      <c r="BJ271" s="90">
        <v>0</v>
      </c>
      <c r="BK271" s="89">
        <f t="shared" si="1429"/>
        <v>0</v>
      </c>
      <c r="BL271" s="90">
        <v>0</v>
      </c>
      <c r="BM271" s="89">
        <f t="shared" si="1430"/>
        <v>0</v>
      </c>
      <c r="BN271" s="90">
        <f>15-6</f>
        <v>9</v>
      </c>
      <c r="BO271" s="89">
        <f t="shared" si="1431"/>
        <v>281845.87200000003</v>
      </c>
      <c r="BP271" s="90">
        <v>3</v>
      </c>
      <c r="BQ271" s="89">
        <f t="shared" si="1432"/>
        <v>85407.84</v>
      </c>
      <c r="BR271" s="90">
        <v>7</v>
      </c>
      <c r="BS271" s="89">
        <f t="shared" si="1433"/>
        <v>249106.19999999998</v>
      </c>
      <c r="BT271" s="90">
        <v>4</v>
      </c>
      <c r="BU271" s="89">
        <f t="shared" si="1434"/>
        <v>102489.408</v>
      </c>
      <c r="BV271" s="90">
        <v>5</v>
      </c>
      <c r="BW271" s="89">
        <f t="shared" si="1435"/>
        <v>177933</v>
      </c>
      <c r="BX271" s="90">
        <v>9</v>
      </c>
      <c r="BY271" s="89">
        <f t="shared" si="1436"/>
        <v>256223.52</v>
      </c>
      <c r="BZ271" s="90"/>
      <c r="CA271" s="97">
        <f t="shared" si="1437"/>
        <v>0</v>
      </c>
      <c r="CB271" s="90">
        <v>0</v>
      </c>
      <c r="CC271" s="89">
        <f t="shared" si="1438"/>
        <v>0</v>
      </c>
      <c r="CD271" s="90">
        <v>0</v>
      </c>
      <c r="CE271" s="89">
        <f t="shared" si="1439"/>
        <v>0</v>
      </c>
      <c r="CF271" s="90">
        <v>0</v>
      </c>
      <c r="CG271" s="89">
        <f t="shared" si="1440"/>
        <v>0</v>
      </c>
      <c r="CH271" s="90"/>
      <c r="CI271" s="90">
        <f t="shared" si="1441"/>
        <v>0</v>
      </c>
      <c r="CJ271" s="90"/>
      <c r="CK271" s="89">
        <f t="shared" si="1442"/>
        <v>0</v>
      </c>
      <c r="CL271" s="90">
        <v>6</v>
      </c>
      <c r="CM271" s="89">
        <f t="shared" si="1443"/>
        <v>99642.48</v>
      </c>
      <c r="CN271" s="90"/>
      <c r="CO271" s="89">
        <f t="shared" si="1444"/>
        <v>0</v>
      </c>
      <c r="CP271" s="90"/>
      <c r="CQ271" s="89">
        <f t="shared" si="1445"/>
        <v>0</v>
      </c>
      <c r="CR271" s="90">
        <v>1</v>
      </c>
      <c r="CS271" s="89">
        <f t="shared" si="1446"/>
        <v>26808.571999999996</v>
      </c>
      <c r="CT271" s="90">
        <v>13</v>
      </c>
      <c r="CU271" s="89">
        <f t="shared" si="1447"/>
        <v>348511.43599999993</v>
      </c>
      <c r="CV271" s="90">
        <v>0</v>
      </c>
      <c r="CW271" s="89">
        <f t="shared" si="1448"/>
        <v>0</v>
      </c>
      <c r="CX271" s="104"/>
      <c r="CY271" s="89">
        <f t="shared" si="1449"/>
        <v>0</v>
      </c>
      <c r="CZ271" s="90"/>
      <c r="DA271" s="89">
        <f t="shared" si="1450"/>
        <v>0</v>
      </c>
      <c r="DB271" s="90">
        <v>0</v>
      </c>
      <c r="DC271" s="95">
        <f t="shared" si="1451"/>
        <v>0</v>
      </c>
      <c r="DD271" s="90">
        <v>1</v>
      </c>
      <c r="DE271" s="89">
        <f t="shared" si="1452"/>
        <v>28469.279999999999</v>
      </c>
      <c r="DF271" s="105"/>
      <c r="DG271" s="89">
        <f t="shared" si="1453"/>
        <v>0</v>
      </c>
      <c r="DH271" s="90"/>
      <c r="DI271" s="89">
        <f t="shared" si="1454"/>
        <v>0</v>
      </c>
      <c r="DJ271" s="90">
        <v>1</v>
      </c>
      <c r="DK271" s="89">
        <f t="shared" si="1455"/>
        <v>45347.495999999999</v>
      </c>
      <c r="DL271" s="90">
        <v>8</v>
      </c>
      <c r="DM271" s="97">
        <f t="shared" si="1456"/>
        <v>418091.71199999994</v>
      </c>
      <c r="DN271" s="99">
        <f t="shared" si="1457"/>
        <v>113</v>
      </c>
      <c r="DO271" s="97">
        <f t="shared" si="1457"/>
        <v>3387708.7519999994</v>
      </c>
    </row>
    <row r="272" spans="1:119" ht="30" customHeight="1" x14ac:dyDescent="0.25">
      <c r="A272" s="100"/>
      <c r="B272" s="101">
        <v>232</v>
      </c>
      <c r="C272" s="82" t="s">
        <v>400</v>
      </c>
      <c r="D272" s="83">
        <v>22900</v>
      </c>
      <c r="E272" s="102">
        <v>1.44</v>
      </c>
      <c r="F272" s="102"/>
      <c r="G272" s="85">
        <v>1</v>
      </c>
      <c r="H272" s="86"/>
      <c r="I272" s="86"/>
      <c r="J272" s="83">
        <v>1.4</v>
      </c>
      <c r="K272" s="83">
        <v>1.68</v>
      </c>
      <c r="L272" s="83">
        <v>2.23</v>
      </c>
      <c r="M272" s="87">
        <v>2.57</v>
      </c>
      <c r="N272" s="90">
        <v>388</v>
      </c>
      <c r="O272" s="89">
        <f t="shared" si="1065"/>
        <v>19703819.52</v>
      </c>
      <c r="P272" s="90">
        <v>230</v>
      </c>
      <c r="Q272" s="90">
        <f t="shared" si="1406"/>
        <v>11680099.200000001</v>
      </c>
      <c r="R272" s="90">
        <v>273</v>
      </c>
      <c r="S272" s="89">
        <f t="shared" si="1407"/>
        <v>13863769.92</v>
      </c>
      <c r="T272" s="90"/>
      <c r="U272" s="89">
        <f t="shared" si="1408"/>
        <v>0</v>
      </c>
      <c r="V272" s="90">
        <v>0</v>
      </c>
      <c r="W272" s="89">
        <f t="shared" si="1409"/>
        <v>0</v>
      </c>
      <c r="X272" s="90">
        <v>0</v>
      </c>
      <c r="Y272" s="89">
        <f t="shared" si="1410"/>
        <v>0</v>
      </c>
      <c r="Z272" s="90"/>
      <c r="AA272" s="89">
        <f t="shared" si="1411"/>
        <v>0</v>
      </c>
      <c r="AB272" s="90">
        <v>0</v>
      </c>
      <c r="AC272" s="89">
        <f t="shared" si="1412"/>
        <v>0</v>
      </c>
      <c r="AD272" s="90">
        <v>11</v>
      </c>
      <c r="AE272" s="89">
        <f t="shared" si="1413"/>
        <v>558613.44000000006</v>
      </c>
      <c r="AF272" s="90">
        <v>0</v>
      </c>
      <c r="AG272" s="89">
        <f t="shared" si="1414"/>
        <v>0</v>
      </c>
      <c r="AH272" s="90"/>
      <c r="AI272" s="89">
        <f t="shared" si="1415"/>
        <v>0</v>
      </c>
      <c r="AJ272" s="90"/>
      <c r="AK272" s="89">
        <f t="shared" si="1416"/>
        <v>0</v>
      </c>
      <c r="AL272" s="104"/>
      <c r="AM272" s="89">
        <f t="shared" si="1417"/>
        <v>0</v>
      </c>
      <c r="AN272" s="90">
        <v>3</v>
      </c>
      <c r="AO272" s="95">
        <f t="shared" si="1418"/>
        <v>182818.94400000002</v>
      </c>
      <c r="AP272" s="90"/>
      <c r="AQ272" s="89">
        <f t="shared" si="1419"/>
        <v>0</v>
      </c>
      <c r="AR272" s="90">
        <v>10</v>
      </c>
      <c r="AS272" s="90">
        <f t="shared" si="1420"/>
        <v>415497.6</v>
      </c>
      <c r="AT272" s="90"/>
      <c r="AU272" s="90">
        <f t="shared" si="1421"/>
        <v>0</v>
      </c>
      <c r="AV272" s="90">
        <v>0</v>
      </c>
      <c r="AW272" s="89">
        <f t="shared" si="1422"/>
        <v>0</v>
      </c>
      <c r="AX272" s="90">
        <v>0</v>
      </c>
      <c r="AY272" s="89">
        <f t="shared" si="1423"/>
        <v>0</v>
      </c>
      <c r="AZ272" s="90">
        <v>0</v>
      </c>
      <c r="BA272" s="89">
        <f t="shared" si="1424"/>
        <v>0</v>
      </c>
      <c r="BB272" s="90">
        <v>17</v>
      </c>
      <c r="BC272" s="89">
        <f t="shared" si="1425"/>
        <v>863311.67999999993</v>
      </c>
      <c r="BD272" s="90">
        <v>11</v>
      </c>
      <c r="BE272" s="89">
        <f t="shared" si="1426"/>
        <v>558613.44000000006</v>
      </c>
      <c r="BF272" s="90">
        <v>101</v>
      </c>
      <c r="BG272" s="89">
        <f t="shared" si="1427"/>
        <v>5595367.6799999997</v>
      </c>
      <c r="BH272" s="90">
        <v>169</v>
      </c>
      <c r="BI272" s="89">
        <f t="shared" si="1428"/>
        <v>9362545.9199999999</v>
      </c>
      <c r="BJ272" s="90">
        <v>0</v>
      </c>
      <c r="BK272" s="89">
        <f t="shared" si="1429"/>
        <v>0</v>
      </c>
      <c r="BL272" s="90">
        <v>0</v>
      </c>
      <c r="BM272" s="89">
        <f t="shared" si="1430"/>
        <v>0</v>
      </c>
      <c r="BN272" s="90">
        <f>63-4</f>
        <v>59</v>
      </c>
      <c r="BO272" s="89">
        <f t="shared" si="1431"/>
        <v>3595439.2320000003</v>
      </c>
      <c r="BP272" s="90">
        <v>10</v>
      </c>
      <c r="BQ272" s="89">
        <f t="shared" si="1432"/>
        <v>553996.79999999993</v>
      </c>
      <c r="BR272" s="90">
        <v>12</v>
      </c>
      <c r="BS272" s="89">
        <f t="shared" si="1433"/>
        <v>830995.20000000007</v>
      </c>
      <c r="BT272" s="90">
        <v>3</v>
      </c>
      <c r="BU272" s="89">
        <f t="shared" si="1434"/>
        <v>149579.136</v>
      </c>
      <c r="BV272" s="90">
        <v>11</v>
      </c>
      <c r="BW272" s="89">
        <f t="shared" si="1435"/>
        <v>761745.6</v>
      </c>
      <c r="BX272" s="90">
        <v>11</v>
      </c>
      <c r="BY272" s="89">
        <f t="shared" si="1436"/>
        <v>609396.47999999998</v>
      </c>
      <c r="BZ272" s="90">
        <v>7</v>
      </c>
      <c r="CA272" s="97">
        <f t="shared" si="1437"/>
        <v>387797.76000000001</v>
      </c>
      <c r="CB272" s="90">
        <v>0</v>
      </c>
      <c r="CC272" s="89">
        <f t="shared" si="1438"/>
        <v>0</v>
      </c>
      <c r="CD272" s="90">
        <v>0</v>
      </c>
      <c r="CE272" s="89">
        <f t="shared" si="1439"/>
        <v>0</v>
      </c>
      <c r="CF272" s="90">
        <v>0</v>
      </c>
      <c r="CG272" s="89">
        <f t="shared" si="1440"/>
        <v>0</v>
      </c>
      <c r="CH272" s="90"/>
      <c r="CI272" s="90">
        <f t="shared" si="1441"/>
        <v>0</v>
      </c>
      <c r="CJ272" s="90"/>
      <c r="CK272" s="89">
        <f t="shared" si="1442"/>
        <v>0</v>
      </c>
      <c r="CL272" s="90">
        <v>2</v>
      </c>
      <c r="CM272" s="89">
        <f t="shared" si="1443"/>
        <v>64632.959999999985</v>
      </c>
      <c r="CN272" s="90"/>
      <c r="CO272" s="89">
        <f t="shared" si="1444"/>
        <v>0</v>
      </c>
      <c r="CP272" s="90"/>
      <c r="CQ272" s="89">
        <f t="shared" si="1445"/>
        <v>0</v>
      </c>
      <c r="CR272" s="90">
        <v>12</v>
      </c>
      <c r="CS272" s="89">
        <f t="shared" si="1446"/>
        <v>626016.38399999985</v>
      </c>
      <c r="CT272" s="90">
        <v>10</v>
      </c>
      <c r="CU272" s="89">
        <f t="shared" si="1447"/>
        <v>521680.31999999989</v>
      </c>
      <c r="CV272" s="90"/>
      <c r="CW272" s="89">
        <f t="shared" si="1448"/>
        <v>0</v>
      </c>
      <c r="CX272" s="104"/>
      <c r="CY272" s="89">
        <f t="shared" si="1449"/>
        <v>0</v>
      </c>
      <c r="CZ272" s="90"/>
      <c r="DA272" s="89">
        <f t="shared" si="1450"/>
        <v>0</v>
      </c>
      <c r="DB272" s="90">
        <v>0</v>
      </c>
      <c r="DC272" s="95">
        <f t="shared" si="1451"/>
        <v>0</v>
      </c>
      <c r="DD272" s="90">
        <v>3</v>
      </c>
      <c r="DE272" s="89">
        <f t="shared" si="1452"/>
        <v>166199.04000000001</v>
      </c>
      <c r="DF272" s="105">
        <v>4</v>
      </c>
      <c r="DG272" s="89">
        <f t="shared" si="1453"/>
        <v>265918.46399999998</v>
      </c>
      <c r="DH272" s="90">
        <v>8</v>
      </c>
      <c r="DI272" s="89">
        <f t="shared" si="1454"/>
        <v>500813.10719999997</v>
      </c>
      <c r="DJ272" s="90">
        <v>1</v>
      </c>
      <c r="DK272" s="89">
        <f t="shared" si="1455"/>
        <v>88243.775999999998</v>
      </c>
      <c r="DL272" s="90">
        <v>9</v>
      </c>
      <c r="DM272" s="97">
        <f t="shared" si="1456"/>
        <v>915281.85600000003</v>
      </c>
      <c r="DN272" s="99">
        <f t="shared" si="1457"/>
        <v>1375</v>
      </c>
      <c r="DO272" s="97">
        <f t="shared" si="1457"/>
        <v>72822193.459199995</v>
      </c>
    </row>
    <row r="273" spans="1:119" ht="30" customHeight="1" x14ac:dyDescent="0.25">
      <c r="A273" s="100"/>
      <c r="B273" s="101">
        <v>233</v>
      </c>
      <c r="C273" s="82" t="s">
        <v>401</v>
      </c>
      <c r="D273" s="83">
        <v>22900</v>
      </c>
      <c r="E273" s="102">
        <v>7.07</v>
      </c>
      <c r="F273" s="102"/>
      <c r="G273" s="147">
        <v>1</v>
      </c>
      <c r="H273" s="148"/>
      <c r="I273" s="148"/>
      <c r="J273" s="83">
        <v>1.4</v>
      </c>
      <c r="K273" s="83">
        <v>1.68</v>
      </c>
      <c r="L273" s="83">
        <v>2.23</v>
      </c>
      <c r="M273" s="87">
        <v>2.57</v>
      </c>
      <c r="N273" s="90"/>
      <c r="O273" s="89">
        <f t="shared" ref="O273:O274" si="1458">(N273*$D273*$E273*$G273*$J273)</f>
        <v>0</v>
      </c>
      <c r="P273" s="90">
        <v>100</v>
      </c>
      <c r="Q273" s="90">
        <f t="shared" ref="Q273:Q274" si="1459">(P273*$D273*$E273*$G273*$J273)</f>
        <v>22666420</v>
      </c>
      <c r="R273" s="90"/>
      <c r="S273" s="89">
        <f t="shared" ref="S273:S274" si="1460">(R273*$D273*$E273*$G273*$J273)</f>
        <v>0</v>
      </c>
      <c r="T273" s="90"/>
      <c r="U273" s="89">
        <f t="shared" ref="U273:U274" si="1461">(T273*$D273*$E273*$G273*$J273)</f>
        <v>0</v>
      </c>
      <c r="V273" s="90">
        <v>0</v>
      </c>
      <c r="W273" s="89">
        <f t="shared" ref="W273:W274" si="1462">(V273*$D273*$E273*$G273*$J273)</f>
        <v>0</v>
      </c>
      <c r="X273" s="90">
        <v>0</v>
      </c>
      <c r="Y273" s="89">
        <f t="shared" ref="Y273:Y274" si="1463">(X273*$D273*$E273*$G273*$J273)</f>
        <v>0</v>
      </c>
      <c r="Z273" s="90"/>
      <c r="AA273" s="89">
        <f t="shared" ref="AA273:AA274" si="1464">(Z273*$D273*$E273*$G273*$J273)</f>
        <v>0</v>
      </c>
      <c r="AB273" s="90">
        <v>0</v>
      </c>
      <c r="AC273" s="89">
        <f t="shared" ref="AC273:AC274" si="1465">(AB273*$D273*$E273*$G273*$J273)</f>
        <v>0</v>
      </c>
      <c r="AD273" s="90"/>
      <c r="AE273" s="89">
        <f t="shared" ref="AE273:AE274" si="1466">(AD273*$D273*$E273*$G273*$J273)</f>
        <v>0</v>
      </c>
      <c r="AF273" s="90">
        <v>0</v>
      </c>
      <c r="AG273" s="89">
        <f t="shared" ref="AG273:AG274" si="1467">(AF273*$D273*$E273*$G273*$J273)</f>
        <v>0</v>
      </c>
      <c r="AH273" s="90"/>
      <c r="AI273" s="89">
        <f t="shared" ref="AI273:AI274" si="1468">(AH273*$D273*$E273*$G273*$J273)</f>
        <v>0</v>
      </c>
      <c r="AJ273" s="90"/>
      <c r="AK273" s="89">
        <f t="shared" ref="AK273:AK274" si="1469">(AJ273*$D273*$E273*$G273*$J273)</f>
        <v>0</v>
      </c>
      <c r="AL273" s="104"/>
      <c r="AM273" s="89">
        <f t="shared" ref="AM273:AM274" si="1470">(AL273*$D273*$E273*$G273*$K273)</f>
        <v>0</v>
      </c>
      <c r="AN273" s="90">
        <v>0</v>
      </c>
      <c r="AO273" s="95">
        <f t="shared" ref="AO273:AO274" si="1471">(AN273*$D273*$E273*$G273*$K273)</f>
        <v>0</v>
      </c>
      <c r="AP273" s="90"/>
      <c r="AQ273" s="89">
        <f t="shared" ref="AQ273:AQ274" si="1472">(AP273*$D273*$E273*$G273*$J273)</f>
        <v>0</v>
      </c>
      <c r="AR273" s="90"/>
      <c r="AS273" s="90">
        <f t="shared" ref="AS273:AS274" si="1473">(AR273*$D273*$E273*$G273*$J273)</f>
        <v>0</v>
      </c>
      <c r="AT273" s="90"/>
      <c r="AU273" s="90">
        <f t="shared" ref="AU273:AU274" si="1474">(AT273*$D273*$E273*$G273*$J273)</f>
        <v>0</v>
      </c>
      <c r="AV273" s="90">
        <v>0</v>
      </c>
      <c r="AW273" s="89">
        <f t="shared" ref="AW273:AW274" si="1475">(AV273*$D273*$E273*$G273*$J273)</f>
        <v>0</v>
      </c>
      <c r="AX273" s="90">
        <v>0</v>
      </c>
      <c r="AY273" s="89">
        <f t="shared" ref="AY273:AY274" si="1476">(AX273*$D273*$E273*$G273*$J273)</f>
        <v>0</v>
      </c>
      <c r="AZ273" s="90">
        <v>0</v>
      </c>
      <c r="BA273" s="89">
        <f t="shared" ref="BA273:BA274" si="1477">(AZ273*$D273*$E273*$G273*$J273)</f>
        <v>0</v>
      </c>
      <c r="BB273" s="90"/>
      <c r="BC273" s="89">
        <f t="shared" ref="BC273:BC274" si="1478">(BB273*$D273*$E273*$G273*$J273)</f>
        <v>0</v>
      </c>
      <c r="BD273" s="90"/>
      <c r="BE273" s="89">
        <f t="shared" ref="BE273:BE274" si="1479">(BD273*$D273*$E273*$G273*$J273)</f>
        <v>0</v>
      </c>
      <c r="BF273" s="90"/>
      <c r="BG273" s="89">
        <f t="shared" ref="BG273:BG274" si="1480">(BF273*$D273*$E273*$G273*$K273)</f>
        <v>0</v>
      </c>
      <c r="BH273" s="90"/>
      <c r="BI273" s="89">
        <f t="shared" ref="BI273:BI274" si="1481">(BH273*$D273*$E273*$G273*$K273)</f>
        <v>0</v>
      </c>
      <c r="BJ273" s="90">
        <v>0</v>
      </c>
      <c r="BK273" s="89">
        <f t="shared" ref="BK273:BK274" si="1482">(BJ273*$D273*$E273*$G273*$K273)</f>
        <v>0</v>
      </c>
      <c r="BL273" s="90">
        <v>0</v>
      </c>
      <c r="BM273" s="89">
        <f t="shared" ref="BM273:BM274" si="1483">(BL273*$D273*$E273*$G273*$K273)</f>
        <v>0</v>
      </c>
      <c r="BN273" s="90"/>
      <c r="BO273" s="89">
        <f t="shared" ref="BO273:BO274" si="1484">(BN273*$D273*$E273*$G273*$K273)</f>
        <v>0</v>
      </c>
      <c r="BP273" s="90"/>
      <c r="BQ273" s="89">
        <f t="shared" ref="BQ273:BQ274" si="1485">(BP273*$D273*$E273*$G273*$K273)</f>
        <v>0</v>
      </c>
      <c r="BR273" s="90"/>
      <c r="BS273" s="89">
        <f t="shared" ref="BS273:BS274" si="1486">(BR273*$D273*$E273*$G273*$K273)</f>
        <v>0</v>
      </c>
      <c r="BT273" s="90"/>
      <c r="BU273" s="89">
        <f t="shared" ref="BU273:BU274" si="1487">(BT273*$D273*$E273*$G273*$K273)</f>
        <v>0</v>
      </c>
      <c r="BV273" s="90"/>
      <c r="BW273" s="89">
        <f t="shared" ref="BW273:BW274" si="1488">(BV273*$D273*$E273*$G273*$K273)</f>
        <v>0</v>
      </c>
      <c r="BX273" s="90"/>
      <c r="BY273" s="89">
        <f t="shared" ref="BY273:BY274" si="1489">(BX273*$D273*$E273*$G273*$K273)</f>
        <v>0</v>
      </c>
      <c r="BZ273" s="90"/>
      <c r="CA273" s="97">
        <f t="shared" ref="CA273:CA274" si="1490">(BZ273*$D273*$E273*$G273*$K273)</f>
        <v>0</v>
      </c>
      <c r="CB273" s="90">
        <v>0</v>
      </c>
      <c r="CC273" s="89">
        <f t="shared" ref="CC273:CC274" si="1491">(CB273*$D273*$E273*$G273*$J273)</f>
        <v>0</v>
      </c>
      <c r="CD273" s="90">
        <v>0</v>
      </c>
      <c r="CE273" s="89">
        <f t="shared" ref="CE273:CE274" si="1492">(CD273*$D273*$E273*$G273*$J273)</f>
        <v>0</v>
      </c>
      <c r="CF273" s="90">
        <v>0</v>
      </c>
      <c r="CG273" s="89">
        <f t="shared" ref="CG273:CG274" si="1493">(CF273*$D273*$E273*$G273*$J273)</f>
        <v>0</v>
      </c>
      <c r="CH273" s="90"/>
      <c r="CI273" s="90">
        <f t="shared" ref="CI273:CI274" si="1494">(CH273*$D273*$E273*$G273*$J273)</f>
        <v>0</v>
      </c>
      <c r="CJ273" s="90"/>
      <c r="CK273" s="89">
        <f t="shared" ref="CK273:CK274" si="1495">(CJ273*$D273*$E273*$G273*$K273)</f>
        <v>0</v>
      </c>
      <c r="CL273" s="90">
        <v>0</v>
      </c>
      <c r="CM273" s="89">
        <f t="shared" ref="CM273:CM274" si="1496">(CL273*$D273*$E273*$G273*$J273)</f>
        <v>0</v>
      </c>
      <c r="CN273" s="90"/>
      <c r="CO273" s="89">
        <f t="shared" ref="CO273:CO274" si="1497">(CN273*$D273*$E273*$G273*$J273)</f>
        <v>0</v>
      </c>
      <c r="CP273" s="90"/>
      <c r="CQ273" s="89">
        <f t="shared" ref="CQ273:CQ274" si="1498">(CP273*$D273*$E273*$G273*$J273)</f>
        <v>0</v>
      </c>
      <c r="CR273" s="90"/>
      <c r="CS273" s="89">
        <f t="shared" ref="CS273:CS274" si="1499">(CR273*$D273*$E273*$G273*$J273)</f>
        <v>0</v>
      </c>
      <c r="CT273" s="90"/>
      <c r="CU273" s="89">
        <f t="shared" ref="CU273:CU274" si="1500">(CT273*$D273*$E273*$G273*$J273)</f>
        <v>0</v>
      </c>
      <c r="CV273" s="90">
        <v>0</v>
      </c>
      <c r="CW273" s="89">
        <f t="shared" ref="CW273:CW274" si="1501">(CV273*$D273*$E273*$G273*$K273)</f>
        <v>0</v>
      </c>
      <c r="CX273" s="104"/>
      <c r="CY273" s="89">
        <f t="shared" ref="CY273:CY274" si="1502">(CX273*$D273*$E273*$G273*$K273)</f>
        <v>0</v>
      </c>
      <c r="CZ273" s="90"/>
      <c r="DA273" s="89">
        <f t="shared" ref="DA273:DA274" si="1503">(CZ273*$D273*$E273*$G273*$J273)</f>
        <v>0</v>
      </c>
      <c r="DB273" s="90">
        <v>0</v>
      </c>
      <c r="DC273" s="95">
        <f t="shared" ref="DC273:DC274" si="1504">(DB273*$D273*$E273*$G273*$K273)</f>
        <v>0</v>
      </c>
      <c r="DD273" s="90"/>
      <c r="DE273" s="89">
        <f t="shared" ref="DE273:DE274" si="1505">(DD273*$D273*$E273*$G273*$K273)</f>
        <v>0</v>
      </c>
      <c r="DF273" s="105"/>
      <c r="DG273" s="89">
        <f t="shared" ref="DG273:DG274" si="1506">(DF273*$D273*$E273*$G273*$K273)</f>
        <v>0</v>
      </c>
      <c r="DH273" s="90"/>
      <c r="DI273" s="89">
        <f t="shared" ref="DI273:DI274" si="1507">(DH273*$D273*$E273*$G273*$K273)</f>
        <v>0</v>
      </c>
      <c r="DJ273" s="90"/>
      <c r="DK273" s="89">
        <f t="shared" ref="DK273:DK274" si="1508">(DJ273*$D273*$E273*$G273*$L273)</f>
        <v>0</v>
      </c>
      <c r="DL273" s="90"/>
      <c r="DM273" s="97">
        <f t="shared" ref="DM273:DM274" si="1509">(DL273*$D273*$E273*$G273*$M273)</f>
        <v>0</v>
      </c>
      <c r="DN273" s="99">
        <f t="shared" si="1457"/>
        <v>100</v>
      </c>
      <c r="DO273" s="97">
        <f t="shared" si="1457"/>
        <v>22666420</v>
      </c>
    </row>
    <row r="274" spans="1:119" ht="15.75" customHeight="1" x14ac:dyDescent="0.25">
      <c r="A274" s="100"/>
      <c r="B274" s="101">
        <v>234</v>
      </c>
      <c r="C274" s="82" t="s">
        <v>402</v>
      </c>
      <c r="D274" s="83">
        <v>22900</v>
      </c>
      <c r="E274" s="102">
        <v>4.46</v>
      </c>
      <c r="F274" s="102"/>
      <c r="G274" s="85">
        <v>1</v>
      </c>
      <c r="H274" s="86"/>
      <c r="I274" s="86"/>
      <c r="J274" s="83">
        <v>1.4</v>
      </c>
      <c r="K274" s="83">
        <v>1.68</v>
      </c>
      <c r="L274" s="83">
        <v>2.23</v>
      </c>
      <c r="M274" s="87">
        <v>2.57</v>
      </c>
      <c r="N274" s="90">
        <v>70</v>
      </c>
      <c r="O274" s="89">
        <f t="shared" si="1458"/>
        <v>10009132</v>
      </c>
      <c r="P274" s="90">
        <v>300</v>
      </c>
      <c r="Q274" s="90">
        <f t="shared" si="1459"/>
        <v>42896280</v>
      </c>
      <c r="R274" s="90"/>
      <c r="S274" s="89">
        <f t="shared" si="1460"/>
        <v>0</v>
      </c>
      <c r="T274" s="90"/>
      <c r="U274" s="89">
        <f t="shared" si="1461"/>
        <v>0</v>
      </c>
      <c r="V274" s="90"/>
      <c r="W274" s="89">
        <f t="shared" si="1462"/>
        <v>0</v>
      </c>
      <c r="X274" s="90"/>
      <c r="Y274" s="89">
        <f t="shared" si="1463"/>
        <v>0</v>
      </c>
      <c r="Z274" s="90"/>
      <c r="AA274" s="89">
        <f t="shared" si="1464"/>
        <v>0</v>
      </c>
      <c r="AB274" s="90"/>
      <c r="AC274" s="89">
        <f t="shared" si="1465"/>
        <v>0</v>
      </c>
      <c r="AD274" s="90">
        <v>4</v>
      </c>
      <c r="AE274" s="89">
        <f t="shared" si="1466"/>
        <v>571950.39999999991</v>
      </c>
      <c r="AF274" s="90"/>
      <c r="AG274" s="89">
        <f t="shared" si="1467"/>
        <v>0</v>
      </c>
      <c r="AH274" s="90"/>
      <c r="AI274" s="89">
        <f t="shared" si="1468"/>
        <v>0</v>
      </c>
      <c r="AJ274" s="90"/>
      <c r="AK274" s="89">
        <f t="shared" si="1469"/>
        <v>0</v>
      </c>
      <c r="AL274" s="104"/>
      <c r="AM274" s="89">
        <f t="shared" si="1470"/>
        <v>0</v>
      </c>
      <c r="AN274" s="90"/>
      <c r="AO274" s="95">
        <f t="shared" si="1471"/>
        <v>0</v>
      </c>
      <c r="AP274" s="90"/>
      <c r="AQ274" s="89">
        <f t="shared" si="1472"/>
        <v>0</v>
      </c>
      <c r="AR274" s="90"/>
      <c r="AS274" s="90">
        <f t="shared" si="1473"/>
        <v>0</v>
      </c>
      <c r="AT274" s="90"/>
      <c r="AU274" s="90">
        <f t="shared" si="1474"/>
        <v>0</v>
      </c>
      <c r="AV274" s="90"/>
      <c r="AW274" s="89">
        <f t="shared" si="1475"/>
        <v>0</v>
      </c>
      <c r="AX274" s="90"/>
      <c r="AY274" s="89">
        <f t="shared" si="1476"/>
        <v>0</v>
      </c>
      <c r="AZ274" s="90"/>
      <c r="BA274" s="89">
        <f t="shared" si="1477"/>
        <v>0</v>
      </c>
      <c r="BB274" s="90"/>
      <c r="BC274" s="89">
        <f t="shared" si="1478"/>
        <v>0</v>
      </c>
      <c r="BD274" s="90"/>
      <c r="BE274" s="89">
        <f t="shared" si="1479"/>
        <v>0</v>
      </c>
      <c r="BF274" s="90"/>
      <c r="BG274" s="89">
        <f t="shared" si="1480"/>
        <v>0</v>
      </c>
      <c r="BH274" s="90"/>
      <c r="BI274" s="89">
        <f t="shared" si="1481"/>
        <v>0</v>
      </c>
      <c r="BJ274" s="90"/>
      <c r="BK274" s="89">
        <f t="shared" si="1482"/>
        <v>0</v>
      </c>
      <c r="BL274" s="90"/>
      <c r="BM274" s="89">
        <f t="shared" si="1483"/>
        <v>0</v>
      </c>
      <c r="BN274" s="90"/>
      <c r="BO274" s="89">
        <f t="shared" si="1484"/>
        <v>0</v>
      </c>
      <c r="BP274" s="90"/>
      <c r="BQ274" s="89">
        <f t="shared" si="1485"/>
        <v>0</v>
      </c>
      <c r="BR274" s="90"/>
      <c r="BS274" s="89">
        <f t="shared" si="1486"/>
        <v>0</v>
      </c>
      <c r="BT274" s="90"/>
      <c r="BU274" s="89">
        <f t="shared" si="1487"/>
        <v>0</v>
      </c>
      <c r="BV274" s="90"/>
      <c r="BW274" s="89">
        <f t="shared" si="1488"/>
        <v>0</v>
      </c>
      <c r="BX274" s="90"/>
      <c r="BY274" s="89">
        <f t="shared" si="1489"/>
        <v>0</v>
      </c>
      <c r="BZ274" s="90"/>
      <c r="CA274" s="97">
        <f t="shared" si="1490"/>
        <v>0</v>
      </c>
      <c r="CB274" s="90"/>
      <c r="CC274" s="89">
        <f t="shared" si="1491"/>
        <v>0</v>
      </c>
      <c r="CD274" s="90"/>
      <c r="CE274" s="89">
        <f t="shared" si="1492"/>
        <v>0</v>
      </c>
      <c r="CF274" s="90"/>
      <c r="CG274" s="89">
        <f t="shared" si="1493"/>
        <v>0</v>
      </c>
      <c r="CH274" s="90"/>
      <c r="CI274" s="90">
        <f t="shared" si="1494"/>
        <v>0</v>
      </c>
      <c r="CJ274" s="90"/>
      <c r="CK274" s="89">
        <f t="shared" si="1495"/>
        <v>0</v>
      </c>
      <c r="CL274" s="90"/>
      <c r="CM274" s="89">
        <f t="shared" si="1496"/>
        <v>0</v>
      </c>
      <c r="CN274" s="90"/>
      <c r="CO274" s="89">
        <f t="shared" si="1497"/>
        <v>0</v>
      </c>
      <c r="CP274" s="90"/>
      <c r="CQ274" s="89">
        <f t="shared" si="1498"/>
        <v>0</v>
      </c>
      <c r="CR274" s="90"/>
      <c r="CS274" s="89">
        <f t="shared" si="1499"/>
        <v>0</v>
      </c>
      <c r="CT274" s="90"/>
      <c r="CU274" s="89">
        <f t="shared" si="1500"/>
        <v>0</v>
      </c>
      <c r="CV274" s="90"/>
      <c r="CW274" s="89">
        <f t="shared" si="1501"/>
        <v>0</v>
      </c>
      <c r="CX274" s="104"/>
      <c r="CY274" s="89">
        <f t="shared" si="1502"/>
        <v>0</v>
      </c>
      <c r="CZ274" s="90"/>
      <c r="DA274" s="89">
        <f t="shared" si="1503"/>
        <v>0</v>
      </c>
      <c r="DB274" s="90"/>
      <c r="DC274" s="95">
        <f t="shared" si="1504"/>
        <v>0</v>
      </c>
      <c r="DD274" s="90"/>
      <c r="DE274" s="89">
        <f t="shared" si="1505"/>
        <v>0</v>
      </c>
      <c r="DF274" s="105"/>
      <c r="DG274" s="89">
        <f t="shared" si="1506"/>
        <v>0</v>
      </c>
      <c r="DH274" s="90"/>
      <c r="DI274" s="89">
        <f t="shared" si="1507"/>
        <v>0</v>
      </c>
      <c r="DJ274" s="90"/>
      <c r="DK274" s="89">
        <f t="shared" si="1508"/>
        <v>0</v>
      </c>
      <c r="DL274" s="90"/>
      <c r="DM274" s="97">
        <f t="shared" si="1509"/>
        <v>0</v>
      </c>
      <c r="DN274" s="99">
        <f t="shared" si="1457"/>
        <v>374</v>
      </c>
      <c r="DO274" s="97">
        <f t="shared" si="1457"/>
        <v>53477362.399999999</v>
      </c>
    </row>
    <row r="275" spans="1:119" ht="30" customHeight="1" x14ac:dyDescent="0.25">
      <c r="A275" s="100"/>
      <c r="B275" s="101">
        <v>235</v>
      </c>
      <c r="C275" s="82" t="s">
        <v>403</v>
      </c>
      <c r="D275" s="83">
        <v>22900</v>
      </c>
      <c r="E275" s="102">
        <v>0.79</v>
      </c>
      <c r="F275" s="102"/>
      <c r="G275" s="85">
        <v>1</v>
      </c>
      <c r="H275" s="86"/>
      <c r="I275" s="86"/>
      <c r="J275" s="83">
        <v>1.4</v>
      </c>
      <c r="K275" s="83">
        <v>1.68</v>
      </c>
      <c r="L275" s="83">
        <v>2.23</v>
      </c>
      <c r="M275" s="87">
        <v>2.57</v>
      </c>
      <c r="N275" s="90">
        <v>149</v>
      </c>
      <c r="O275" s="89">
        <f t="shared" ref="O275:O338" si="1510">(N275*$D275*$E275*$G275*$J275*$O$10)</f>
        <v>4151160.86</v>
      </c>
      <c r="P275" s="90">
        <v>120</v>
      </c>
      <c r="Q275" s="90">
        <f>(P275*$D275*$E275*$G275*$J275*$Q$10)</f>
        <v>3343216.8000000003</v>
      </c>
      <c r="R275" s="90">
        <v>54</v>
      </c>
      <c r="S275" s="89">
        <f>(R275*$D275*$E275*$G275*$J275*$S$10)</f>
        <v>1504447.56</v>
      </c>
      <c r="T275" s="90"/>
      <c r="U275" s="89">
        <f t="shared" ref="U275:U277" si="1511">(T275/12*7*$D275*$E275*$G275*$J275*$U$10)+(T275/12*5*$D275*$E275*$G275*$J275*$U$11)</f>
        <v>0</v>
      </c>
      <c r="V275" s="90"/>
      <c r="W275" s="89">
        <f>(V275*$D275*$E275*$G275*$J275*$W$10)</f>
        <v>0</v>
      </c>
      <c r="X275" s="90">
        <v>0</v>
      </c>
      <c r="Y275" s="89">
        <f>(X275*$D275*$E275*$G275*$J275*$Y$10)</f>
        <v>0</v>
      </c>
      <c r="Z275" s="90"/>
      <c r="AA275" s="89">
        <f>(Z275*$D275*$E275*$G275*$J275*$AA$10)</f>
        <v>0</v>
      </c>
      <c r="AB275" s="90">
        <v>0</v>
      </c>
      <c r="AC275" s="89">
        <f>(AB275*$D275*$E275*$G275*$J275*$AC$10)</f>
        <v>0</v>
      </c>
      <c r="AD275" s="90">
        <v>32</v>
      </c>
      <c r="AE275" s="89">
        <f>(AD275*$D275*$E275*$G275*$J275*$AE$10)</f>
        <v>891524.48</v>
      </c>
      <c r="AF275" s="90"/>
      <c r="AG275" s="89">
        <f>(AF275*$D275*$E275*$G275*$J275*$AG$10)</f>
        <v>0</v>
      </c>
      <c r="AH275" s="90">
        <v>20</v>
      </c>
      <c r="AI275" s="89">
        <f>(AH275*$D275*$E275*$G275*$J275*$AI$10)</f>
        <v>557202.79999999993</v>
      </c>
      <c r="AJ275" s="90"/>
      <c r="AK275" s="89">
        <f>(AJ275*$D275*$E275*$G275*$J275*$AK$10)</f>
        <v>0</v>
      </c>
      <c r="AL275" s="104"/>
      <c r="AM275" s="89">
        <f>(AL275*$D275*$E275*$G275*$K275*$AM$10)</f>
        <v>0</v>
      </c>
      <c r="AN275" s="90">
        <v>0</v>
      </c>
      <c r="AO275" s="95">
        <f>(AN275*$D275*$E275*$G275*$K275*$AO$10)</f>
        <v>0</v>
      </c>
      <c r="AP275" s="90"/>
      <c r="AQ275" s="89">
        <f>(AP275*$D275*$E275*$G275*$J275*$AQ$10)</f>
        <v>0</v>
      </c>
      <c r="AR275" s="90">
        <v>5</v>
      </c>
      <c r="AS275" s="90">
        <f>(AR275*$D275*$E275*$G275*$J275*$AS$10)</f>
        <v>113973.29999999999</v>
      </c>
      <c r="AT275" s="90">
        <v>1</v>
      </c>
      <c r="AU275" s="90">
        <f>(AT275*$D275*$E275*$G275*$J275*$AU$10)</f>
        <v>29126.509999999995</v>
      </c>
      <c r="AV275" s="90">
        <v>0</v>
      </c>
      <c r="AW275" s="89">
        <f>(AV275*$D275*$E275*$G275*$J275*$AW$10)</f>
        <v>0</v>
      </c>
      <c r="AX275" s="90">
        <v>0</v>
      </c>
      <c r="AY275" s="89">
        <f>(AX275*$D275*$E275*$G275*$J275*$AY$10)</f>
        <v>0</v>
      </c>
      <c r="AZ275" s="90">
        <v>0</v>
      </c>
      <c r="BA275" s="89">
        <f>(AZ275*$D275*$E275*$G275*$J275*$BA$10)</f>
        <v>0</v>
      </c>
      <c r="BB275" s="90">
        <v>4</v>
      </c>
      <c r="BC275" s="89">
        <f>(BB275*$D275*$E275*$G275*$J275*$BC$10)</f>
        <v>111440.56</v>
      </c>
      <c r="BD275" s="90">
        <v>13</v>
      </c>
      <c r="BE275" s="89">
        <f>(BD275*$D275*$E275*$G275*$J275*$BE$10)</f>
        <v>362181.82</v>
      </c>
      <c r="BF275" s="90">
        <v>51</v>
      </c>
      <c r="BG275" s="89">
        <f>(BF275*$D275*$E275*$G275*$K275*$BG$10)</f>
        <v>1550036.88</v>
      </c>
      <c r="BH275" s="90">
        <v>133</v>
      </c>
      <c r="BI275" s="89">
        <f>(BH275*$D275*$E275*$G275*$K275*$BI$10)</f>
        <v>4042253.04</v>
      </c>
      <c r="BJ275" s="90">
        <v>0</v>
      </c>
      <c r="BK275" s="89">
        <f>(BJ275*$D275*$E275*$G275*$K275*$BK$10)</f>
        <v>0</v>
      </c>
      <c r="BL275" s="90">
        <v>0</v>
      </c>
      <c r="BM275" s="89">
        <f>(BL275*$D275*$E275*$G275*$K275*$BM$10)</f>
        <v>0</v>
      </c>
      <c r="BN275" s="90">
        <f>76+15</f>
        <v>91</v>
      </c>
      <c r="BO275" s="89">
        <f>(BN275*$D275*$E275*$G275*$K275*$BO$10)</f>
        <v>3042327.2880000002</v>
      </c>
      <c r="BP275" s="90">
        <v>11</v>
      </c>
      <c r="BQ275" s="89">
        <f>(BP275*$D275*$E275*$G275*$K275*$BQ$10)</f>
        <v>334321.68</v>
      </c>
      <c r="BR275" s="90">
        <v>5</v>
      </c>
      <c r="BS275" s="89">
        <f>(BR275*$D275*$E275*$G275*$K275*$BS$10)</f>
        <v>189955.5</v>
      </c>
      <c r="BT275" s="90"/>
      <c r="BU275" s="89">
        <f>(BT275*$D275*$E275*$G275*$K275*$BU$10)</f>
        <v>0</v>
      </c>
      <c r="BV275" s="90">
        <v>45</v>
      </c>
      <c r="BW275" s="89">
        <f>(BV275*$D275*$E275*$G275*$K275*$BW$10)</f>
        <v>1709599.4999999998</v>
      </c>
      <c r="BX275" s="90">
        <v>63</v>
      </c>
      <c r="BY275" s="89">
        <f>(BX275*$D275*$E275*$G275*$K275*$BY$10)</f>
        <v>1914751.44</v>
      </c>
      <c r="BZ275" s="90">
        <v>3</v>
      </c>
      <c r="CA275" s="97">
        <f>(BZ275*$D275*$E275*$G275*$K275*$CA$10)</f>
        <v>91178.64</v>
      </c>
      <c r="CB275" s="90">
        <v>0</v>
      </c>
      <c r="CC275" s="89">
        <f>(CB275*$D275*$E275*$G275*$J275*$CC$10)</f>
        <v>0</v>
      </c>
      <c r="CD275" s="90">
        <v>0</v>
      </c>
      <c r="CE275" s="89">
        <f>(CD275*$D275*$E275*$G275*$J275*$CE$10)</f>
        <v>0</v>
      </c>
      <c r="CF275" s="90">
        <v>0</v>
      </c>
      <c r="CG275" s="89">
        <f>(CF275*$D275*$E275*$G275*$J275*$CG$10)</f>
        <v>0</v>
      </c>
      <c r="CH275" s="90"/>
      <c r="CI275" s="90">
        <f>(CH275*$D275*$E275*$G275*$J275*$CI$10)</f>
        <v>0</v>
      </c>
      <c r="CJ275" s="90"/>
      <c r="CK275" s="89">
        <f>(CJ275*$D275*$E275*$G275*$K275*$CK$10)</f>
        <v>0</v>
      </c>
      <c r="CL275" s="90">
        <v>0</v>
      </c>
      <c r="CM275" s="89">
        <f>(CL275*$D275*$E275*$G275*$J275*$CM$10)</f>
        <v>0</v>
      </c>
      <c r="CN275" s="90"/>
      <c r="CO275" s="89">
        <f>(CN275*$D275*$E275*$G275*$J275*$CO$10)</f>
        <v>0</v>
      </c>
      <c r="CP275" s="90">
        <v>1</v>
      </c>
      <c r="CQ275" s="89">
        <f>(CP275*$D275*$E275*$G275*$J275*$CQ$10)</f>
        <v>17729.179999999997</v>
      </c>
      <c r="CR275" s="90">
        <v>3</v>
      </c>
      <c r="CS275" s="89">
        <f>(CR275*$D275*$E275*$G275*$J275*$CS$10)</f>
        <v>85859.885999999984</v>
      </c>
      <c r="CT275" s="90">
        <v>3</v>
      </c>
      <c r="CU275" s="89">
        <f>(CT275*$D275*$E275*$G275*$J275*$CU$10)</f>
        <v>85859.885999999984</v>
      </c>
      <c r="CV275" s="90">
        <v>0</v>
      </c>
      <c r="CW275" s="89">
        <f>(CV275*$D275*$E275*$G275*$K275*$CW$10)</f>
        <v>0</v>
      </c>
      <c r="CX275" s="104"/>
      <c r="CY275" s="89">
        <f>(CX275*$D275*$E275*$G275*$K275*$CY$10)</f>
        <v>0</v>
      </c>
      <c r="CZ275" s="90"/>
      <c r="DA275" s="89">
        <f>(CZ275*$D275*$E275*$G275*$J275*$DA$10)</f>
        <v>0</v>
      </c>
      <c r="DB275" s="90">
        <v>0</v>
      </c>
      <c r="DC275" s="95">
        <f>(DB275*$D275*$E275*$G275*$K275*$DC$10)</f>
        <v>0</v>
      </c>
      <c r="DD275" s="90">
        <v>7</v>
      </c>
      <c r="DE275" s="89">
        <f>(DD275*$D275*$E275*$G275*$K275*$DE$10)</f>
        <v>212750.16</v>
      </c>
      <c r="DF275" s="105">
        <v>1</v>
      </c>
      <c r="DG275" s="89">
        <f>(DF275*$D275*$E275*$G275*$K275*$DG$10)</f>
        <v>36471.455999999998</v>
      </c>
      <c r="DH275" s="90">
        <v>13</v>
      </c>
      <c r="DI275" s="89">
        <f>(DH275*$D275*$E275*$G275*$K275*$DI$10)</f>
        <v>446471.40719999996</v>
      </c>
      <c r="DJ275" s="90"/>
      <c r="DK275" s="89">
        <f>(DJ275*$D275*$E275*$G275*$L275*$DK$10)</f>
        <v>0</v>
      </c>
      <c r="DL275" s="90">
        <v>4</v>
      </c>
      <c r="DM275" s="97">
        <f>(DL275*$D275*$E275*$G275*$M275*$DM$10)</f>
        <v>223170.57599999997</v>
      </c>
      <c r="DN275" s="99">
        <f t="shared" si="1457"/>
        <v>832</v>
      </c>
      <c r="DO275" s="97">
        <f t="shared" si="1457"/>
        <v>25047011.209200006</v>
      </c>
    </row>
    <row r="276" spans="1:119" ht="30" customHeight="1" x14ac:dyDescent="0.25">
      <c r="A276" s="100"/>
      <c r="B276" s="101">
        <v>236</v>
      </c>
      <c r="C276" s="82" t="s">
        <v>404</v>
      </c>
      <c r="D276" s="83">
        <v>22900</v>
      </c>
      <c r="E276" s="102">
        <v>0.93</v>
      </c>
      <c r="F276" s="102"/>
      <c r="G276" s="85">
        <v>1</v>
      </c>
      <c r="H276" s="86"/>
      <c r="I276" s="86"/>
      <c r="J276" s="83">
        <v>1.4</v>
      </c>
      <c r="K276" s="83">
        <v>1.68</v>
      </c>
      <c r="L276" s="83">
        <v>2.23</v>
      </c>
      <c r="M276" s="87">
        <v>2.57</v>
      </c>
      <c r="N276" s="90">
        <v>26</v>
      </c>
      <c r="O276" s="89">
        <f t="shared" si="1510"/>
        <v>852731.88</v>
      </c>
      <c r="P276" s="90">
        <v>90</v>
      </c>
      <c r="Q276" s="90">
        <f>(P276*$D276*$E276*$G276*$J276*$Q$10)</f>
        <v>2951764.2</v>
      </c>
      <c r="R276" s="90">
        <v>275</v>
      </c>
      <c r="S276" s="89">
        <f>(R276*$D276*$E276*$G276*$J276*$S$10)</f>
        <v>9019279.5</v>
      </c>
      <c r="T276" s="90"/>
      <c r="U276" s="89">
        <f t="shared" si="1511"/>
        <v>0</v>
      </c>
      <c r="V276" s="90">
        <v>0</v>
      </c>
      <c r="W276" s="89">
        <f>(V276*$D276*$E276*$G276*$J276*$W$10)</f>
        <v>0</v>
      </c>
      <c r="X276" s="90">
        <v>0</v>
      </c>
      <c r="Y276" s="89">
        <f>(X276*$D276*$E276*$G276*$J276*$Y$10)</f>
        <v>0</v>
      </c>
      <c r="Z276" s="90"/>
      <c r="AA276" s="89">
        <f>(Z276*$D276*$E276*$G276*$J276*$AA$10)</f>
        <v>0</v>
      </c>
      <c r="AB276" s="90">
        <v>0</v>
      </c>
      <c r="AC276" s="89">
        <f>(AB276*$D276*$E276*$G276*$J276*$AC$10)</f>
        <v>0</v>
      </c>
      <c r="AD276" s="90"/>
      <c r="AE276" s="89">
        <f>(AD276*$D276*$E276*$G276*$J276*$AE$10)</f>
        <v>0</v>
      </c>
      <c r="AF276" s="90">
        <v>0</v>
      </c>
      <c r="AG276" s="89">
        <f>(AF276*$D276*$E276*$G276*$J276*$AG$10)</f>
        <v>0</v>
      </c>
      <c r="AH276" s="90">
        <v>337</v>
      </c>
      <c r="AI276" s="89">
        <f>(AH276*$D276*$E276*$G276*$J276*$AI$10)</f>
        <v>11052717.060000001</v>
      </c>
      <c r="AJ276" s="90"/>
      <c r="AK276" s="89">
        <f>(AJ276*$D276*$E276*$G276*$J276*$AK$10)</f>
        <v>0</v>
      </c>
      <c r="AL276" s="103">
        <v>1</v>
      </c>
      <c r="AM276" s="89">
        <f>(AL276*$D276*$E276*$G276*$K276*$AM$10)</f>
        <v>39356.856</v>
      </c>
      <c r="AN276" s="90">
        <v>0</v>
      </c>
      <c r="AO276" s="95">
        <f>(AN276*$D276*$E276*$G276*$K276*$AO$10)</f>
        <v>0</v>
      </c>
      <c r="AP276" s="90"/>
      <c r="AQ276" s="89">
        <f>(AP276*$D276*$E276*$G276*$J276*$AQ$10)</f>
        <v>0</v>
      </c>
      <c r="AR276" s="90"/>
      <c r="AS276" s="90">
        <f>(AR276*$D276*$E276*$G276*$J276*$AS$10)</f>
        <v>0</v>
      </c>
      <c r="AT276" s="90"/>
      <c r="AU276" s="90">
        <f>(AT276*$D276*$E276*$G276*$J276*$AU$10)</f>
        <v>0</v>
      </c>
      <c r="AV276" s="90">
        <v>0</v>
      </c>
      <c r="AW276" s="89">
        <f>(AV276*$D276*$E276*$G276*$J276*$AW$10)</f>
        <v>0</v>
      </c>
      <c r="AX276" s="90">
        <v>0</v>
      </c>
      <c r="AY276" s="89">
        <f>(AX276*$D276*$E276*$G276*$J276*$AY$10)</f>
        <v>0</v>
      </c>
      <c r="AZ276" s="90">
        <v>0</v>
      </c>
      <c r="BA276" s="89">
        <f>(AZ276*$D276*$E276*$G276*$J276*$BA$10)</f>
        <v>0</v>
      </c>
      <c r="BB276" s="90"/>
      <c r="BC276" s="89">
        <f>(BB276*$D276*$E276*$G276*$J276*$BC$10)</f>
        <v>0</v>
      </c>
      <c r="BD276" s="90">
        <v>3</v>
      </c>
      <c r="BE276" s="89">
        <f>(BD276*$D276*$E276*$G276*$J276*$BE$10)</f>
        <v>98392.14</v>
      </c>
      <c r="BF276" s="90">
        <v>7</v>
      </c>
      <c r="BG276" s="89">
        <f>(BF276*$D276*$E276*$G276*$K276*$BG$10)</f>
        <v>250452.72</v>
      </c>
      <c r="BH276" s="90">
        <v>241</v>
      </c>
      <c r="BI276" s="89">
        <f>(BH276*$D276*$E276*$G276*$K276*$BI$10)</f>
        <v>8622729.3599999994</v>
      </c>
      <c r="BJ276" s="90">
        <v>0</v>
      </c>
      <c r="BK276" s="89">
        <f>(BJ276*$D276*$E276*$G276*$K276*$BK$10)</f>
        <v>0</v>
      </c>
      <c r="BL276" s="90">
        <v>0</v>
      </c>
      <c r="BM276" s="89">
        <f>(BL276*$D276*$E276*$G276*$K276*$BM$10)</f>
        <v>0</v>
      </c>
      <c r="BN276" s="90">
        <f>44-4</f>
        <v>40</v>
      </c>
      <c r="BO276" s="89">
        <f>(BN276*$D276*$E276*$G276*$K276*$BO$10)</f>
        <v>1574274.24</v>
      </c>
      <c r="BP276" s="90">
        <v>3</v>
      </c>
      <c r="BQ276" s="89">
        <f>(BP276*$D276*$E276*$G276*$K276*$BQ$10)</f>
        <v>107336.87999999999</v>
      </c>
      <c r="BR276" s="90">
        <v>9</v>
      </c>
      <c r="BS276" s="89">
        <f>(BR276*$D276*$E276*$G276*$K276*$BS$10)</f>
        <v>402513.30000000005</v>
      </c>
      <c r="BT276" s="90"/>
      <c r="BU276" s="89">
        <f>(BT276*$D276*$E276*$G276*$K276*$BU$10)</f>
        <v>0</v>
      </c>
      <c r="BV276" s="90">
        <v>1</v>
      </c>
      <c r="BW276" s="89">
        <f>(BV276*$D276*$E276*$G276*$K276*$BW$10)</f>
        <v>44723.7</v>
      </c>
      <c r="BX276" s="90">
        <v>8</v>
      </c>
      <c r="BY276" s="89">
        <f>(BX276*$D276*$E276*$G276*$K276*$BY$10)</f>
        <v>286231.67999999999</v>
      </c>
      <c r="BZ276" s="90">
        <v>3</v>
      </c>
      <c r="CA276" s="97">
        <f>(BZ276*$D276*$E276*$G276*$K276*$CA$10)</f>
        <v>107336.87999999999</v>
      </c>
      <c r="CB276" s="90">
        <v>0</v>
      </c>
      <c r="CC276" s="89">
        <f>(CB276*$D276*$E276*$G276*$J276*$CC$10)</f>
        <v>0</v>
      </c>
      <c r="CD276" s="90">
        <v>0</v>
      </c>
      <c r="CE276" s="89">
        <f>(CD276*$D276*$E276*$G276*$J276*$CE$10)</f>
        <v>0</v>
      </c>
      <c r="CF276" s="90">
        <v>0</v>
      </c>
      <c r="CG276" s="89">
        <f>(CF276*$D276*$E276*$G276*$J276*$CG$10)</f>
        <v>0</v>
      </c>
      <c r="CH276" s="90"/>
      <c r="CI276" s="90">
        <f>(CH276*$D276*$E276*$G276*$J276*$CI$10)</f>
        <v>0</v>
      </c>
      <c r="CJ276" s="90"/>
      <c r="CK276" s="89">
        <f>(CJ276*$D276*$E276*$G276*$K276*$CK$10)</f>
        <v>0</v>
      </c>
      <c r="CL276" s="90">
        <v>0</v>
      </c>
      <c r="CM276" s="89">
        <f>(CL276*$D276*$E276*$G276*$J276*$CM$10)</f>
        <v>0</v>
      </c>
      <c r="CN276" s="90"/>
      <c r="CO276" s="89">
        <f>(CN276*$D276*$E276*$G276*$J276*$CO$10)</f>
        <v>0</v>
      </c>
      <c r="CP276" s="90">
        <v>2</v>
      </c>
      <c r="CQ276" s="89">
        <f>(CP276*$D276*$E276*$G276*$J276*$CQ$10)</f>
        <v>41742.119999999995</v>
      </c>
      <c r="CR276" s="90">
        <v>4</v>
      </c>
      <c r="CS276" s="89">
        <f>(CR276*$D276*$E276*$G276*$J276*$CS$10)</f>
        <v>134767.416</v>
      </c>
      <c r="CT276" s="90">
        <v>25</v>
      </c>
      <c r="CU276" s="89">
        <f>(CT276*$D276*$E276*$G276*$J276*$CU$10)</f>
        <v>842296.35</v>
      </c>
      <c r="CV276" s="90">
        <v>0</v>
      </c>
      <c r="CW276" s="89">
        <f>(CV276*$D276*$E276*$G276*$K276*$CW$10)</f>
        <v>0</v>
      </c>
      <c r="CX276" s="104"/>
      <c r="CY276" s="89">
        <f>(CX276*$D276*$E276*$G276*$K276*$CY$10)</f>
        <v>0</v>
      </c>
      <c r="CZ276" s="90"/>
      <c r="DA276" s="89">
        <f>(CZ276*$D276*$E276*$G276*$J276*$DA$10)</f>
        <v>0</v>
      </c>
      <c r="DB276" s="90">
        <v>0</v>
      </c>
      <c r="DC276" s="95">
        <f>(DB276*$D276*$E276*$G276*$K276*$DC$10)</f>
        <v>0</v>
      </c>
      <c r="DD276" s="90"/>
      <c r="DE276" s="89">
        <f>(DD276*$D276*$E276*$G276*$K276*$DE$10)</f>
        <v>0</v>
      </c>
      <c r="DF276" s="105"/>
      <c r="DG276" s="89">
        <f>(DF276*$D276*$E276*$G276*$K276*$DG$10)</f>
        <v>0</v>
      </c>
      <c r="DH276" s="90"/>
      <c r="DI276" s="89">
        <f>(DH276*$D276*$E276*$G276*$K276*$DI$10)</f>
        <v>0</v>
      </c>
      <c r="DJ276" s="90"/>
      <c r="DK276" s="89">
        <f>(DJ276*$D276*$E276*$G276*$L276*$DK$10)</f>
        <v>0</v>
      </c>
      <c r="DL276" s="90">
        <v>1</v>
      </c>
      <c r="DM276" s="97">
        <f>(DL276*$D276*$E276*$G276*$M276*$DM$10)</f>
        <v>65679.947999999989</v>
      </c>
      <c r="DN276" s="99">
        <f t="shared" si="1457"/>
        <v>1076</v>
      </c>
      <c r="DO276" s="97">
        <f t="shared" si="1457"/>
        <v>36494326.230000004</v>
      </c>
    </row>
    <row r="277" spans="1:119" ht="30" customHeight="1" x14ac:dyDescent="0.25">
      <c r="A277" s="100"/>
      <c r="B277" s="101">
        <v>237</v>
      </c>
      <c r="C277" s="82" t="s">
        <v>405</v>
      </c>
      <c r="D277" s="83">
        <v>22900</v>
      </c>
      <c r="E277" s="102">
        <v>1.37</v>
      </c>
      <c r="F277" s="102"/>
      <c r="G277" s="85">
        <v>1</v>
      </c>
      <c r="H277" s="86"/>
      <c r="I277" s="86"/>
      <c r="J277" s="83">
        <v>1.4</v>
      </c>
      <c r="K277" s="83">
        <v>1.68</v>
      </c>
      <c r="L277" s="83">
        <v>2.23</v>
      </c>
      <c r="M277" s="87">
        <v>2.57</v>
      </c>
      <c r="N277" s="90">
        <v>187</v>
      </c>
      <c r="O277" s="89">
        <f t="shared" si="1510"/>
        <v>9034796.540000001</v>
      </c>
      <c r="P277" s="90">
        <v>855</v>
      </c>
      <c r="Q277" s="90">
        <f>(P277*$D277*$E277*$G277*$J277*$Q$10)</f>
        <v>41308829.100000001</v>
      </c>
      <c r="R277" s="90">
        <v>270</v>
      </c>
      <c r="S277" s="89">
        <f>(R277*$D277*$E277*$G277*$J277*$S$10)</f>
        <v>13044893.4</v>
      </c>
      <c r="T277" s="90"/>
      <c r="U277" s="89">
        <f t="shared" si="1511"/>
        <v>0</v>
      </c>
      <c r="V277" s="90"/>
      <c r="W277" s="89">
        <f>(V277*$D277*$E277*$G277*$J277*$W$10)</f>
        <v>0</v>
      </c>
      <c r="X277" s="90">
        <v>0</v>
      </c>
      <c r="Y277" s="89">
        <f>(X277*$D277*$E277*$G277*$J277*$Y$10)</f>
        <v>0</v>
      </c>
      <c r="Z277" s="90"/>
      <c r="AA277" s="89">
        <f>(Z277*$D277*$E277*$G277*$J277*$AA$10)</f>
        <v>0</v>
      </c>
      <c r="AB277" s="90">
        <v>0</v>
      </c>
      <c r="AC277" s="89">
        <f>(AB277*$D277*$E277*$G277*$J277*$AC$10)</f>
        <v>0</v>
      </c>
      <c r="AD277" s="90">
        <v>72</v>
      </c>
      <c r="AE277" s="89">
        <f>(AD277*$D277*$E277*$G277*$J277*$AE$10)</f>
        <v>3478638.24</v>
      </c>
      <c r="AF277" s="90">
        <v>0</v>
      </c>
      <c r="AG277" s="89">
        <f>(AF277*$D277*$E277*$G277*$J277*$AG$10)</f>
        <v>0</v>
      </c>
      <c r="AH277" s="90">
        <v>128</v>
      </c>
      <c r="AI277" s="89">
        <f>(AH277*$D277*$E277*$G277*$J277*$AI$10)</f>
        <v>6184245.7600000007</v>
      </c>
      <c r="AJ277" s="90">
        <v>9</v>
      </c>
      <c r="AK277" s="89">
        <f>(AJ277*$D277*$E277*$G277*$J277*$AK$10)</f>
        <v>434829.78</v>
      </c>
      <c r="AL277" s="104"/>
      <c r="AM277" s="89">
        <f>(AL277*$D277*$E277*$G277*$K277*$AM$10)</f>
        <v>0</v>
      </c>
      <c r="AN277" s="90"/>
      <c r="AO277" s="95">
        <f>(AN277*$D277*$E277*$G277*$K277*$AO$10)</f>
        <v>0</v>
      </c>
      <c r="AP277" s="90"/>
      <c r="AQ277" s="89">
        <f>(AP277*$D277*$E277*$G277*$J277*$AQ$10)</f>
        <v>0</v>
      </c>
      <c r="AR277" s="90"/>
      <c r="AS277" s="90">
        <f>(AR277*$D277*$E277*$G277*$J277*$AS$10)</f>
        <v>0</v>
      </c>
      <c r="AT277" s="90">
        <v>55</v>
      </c>
      <c r="AU277" s="90">
        <f>(AT277*$D277*$E277*$G277*$J277*$AU$10)</f>
        <v>2778079.15</v>
      </c>
      <c r="AV277" s="90"/>
      <c r="AW277" s="89">
        <f>(AV277*$D277*$E277*$G277*$J277*$AW$10)</f>
        <v>0</v>
      </c>
      <c r="AX277" s="90"/>
      <c r="AY277" s="89">
        <f>(AX277*$D277*$E277*$G277*$J277*$AY$10)</f>
        <v>0</v>
      </c>
      <c r="AZ277" s="90"/>
      <c r="BA277" s="89">
        <f>(AZ277*$D277*$E277*$G277*$J277*$BA$10)</f>
        <v>0</v>
      </c>
      <c r="BB277" s="90">
        <v>8</v>
      </c>
      <c r="BC277" s="89">
        <f>(BB277*$D277*$E277*$G277*$J277*$BC$10)</f>
        <v>386515.36000000004</v>
      </c>
      <c r="BD277" s="90">
        <v>12</v>
      </c>
      <c r="BE277" s="89">
        <f>(BD277*$D277*$E277*$G277*$J277*$BE$10)</f>
        <v>579773.04</v>
      </c>
      <c r="BF277" s="90">
        <v>171</v>
      </c>
      <c r="BG277" s="89">
        <f>(BF277*$D277*$E277*$G277*$K277*$BG$10)</f>
        <v>9012835.4399999995</v>
      </c>
      <c r="BH277" s="90">
        <v>220</v>
      </c>
      <c r="BI277" s="89">
        <f>(BH277*$D277*$E277*$G277*$K277*$BI$10)</f>
        <v>11595460.800000001</v>
      </c>
      <c r="BJ277" s="90">
        <v>0</v>
      </c>
      <c r="BK277" s="89">
        <f>(BJ277*$D277*$E277*$G277*$K277*$BK$10)</f>
        <v>0</v>
      </c>
      <c r="BL277" s="90">
        <v>0</v>
      </c>
      <c r="BM277" s="89">
        <f>(BL277*$D277*$E277*$G277*$K277*$BM$10)</f>
        <v>0</v>
      </c>
      <c r="BN277" s="90">
        <f>51-10</f>
        <v>41</v>
      </c>
      <c r="BO277" s="89">
        <f>(BN277*$D277*$E277*$G277*$K277*$BO$10)</f>
        <v>2377069.4640000002</v>
      </c>
      <c r="BP277" s="90">
        <v>16</v>
      </c>
      <c r="BQ277" s="89">
        <f>(BP277*$D277*$E277*$G277*$K277*$BQ$10)</f>
        <v>843306.24000000011</v>
      </c>
      <c r="BR277" s="90">
        <v>12</v>
      </c>
      <c r="BS277" s="89">
        <f>(BR277*$D277*$E277*$G277*$K277*$BS$10)</f>
        <v>790599.60000000009</v>
      </c>
      <c r="BT277" s="90"/>
      <c r="BU277" s="89">
        <f>(BT277*$D277*$E277*$G277*$K277*$BU$10)</f>
        <v>0</v>
      </c>
      <c r="BV277" s="90">
        <v>28</v>
      </c>
      <c r="BW277" s="89">
        <f>(BV277*$D277*$E277*$G277*$K277*$BW$10)</f>
        <v>1844732.4000000001</v>
      </c>
      <c r="BX277" s="90">
        <v>79</v>
      </c>
      <c r="BY277" s="89">
        <f>(BX277*$D277*$E277*$G277*$K277*$BY$10)</f>
        <v>4163824.56</v>
      </c>
      <c r="BZ277" s="90">
        <v>3</v>
      </c>
      <c r="CA277" s="97">
        <f>(BZ277*$D277*$E277*$G277*$K277*$CA$10)</f>
        <v>158119.92000000001</v>
      </c>
      <c r="CB277" s="90"/>
      <c r="CC277" s="89">
        <f>(CB277*$D277*$E277*$G277*$J277*$CC$10)</f>
        <v>0</v>
      </c>
      <c r="CD277" s="90"/>
      <c r="CE277" s="89">
        <f>(CD277*$D277*$E277*$G277*$J277*$CE$10)</f>
        <v>0</v>
      </c>
      <c r="CF277" s="90"/>
      <c r="CG277" s="89">
        <f>(CF277*$D277*$E277*$G277*$J277*$CG$10)</f>
        <v>0</v>
      </c>
      <c r="CH277" s="90"/>
      <c r="CI277" s="90">
        <f>(CH277*$D277*$E277*$G277*$J277*$CI$10)</f>
        <v>0</v>
      </c>
      <c r="CJ277" s="90"/>
      <c r="CK277" s="89">
        <f>(CJ277*$D277*$E277*$G277*$K277*$CK$10)</f>
        <v>0</v>
      </c>
      <c r="CL277" s="90">
        <v>0</v>
      </c>
      <c r="CM277" s="89">
        <f>(CL277*$D277*$E277*$G277*$J277*$CM$10)</f>
        <v>0</v>
      </c>
      <c r="CN277" s="90"/>
      <c r="CO277" s="89">
        <f>(CN277*$D277*$E277*$G277*$J277*$CO$10)</f>
        <v>0</v>
      </c>
      <c r="CP277" s="90">
        <v>17</v>
      </c>
      <c r="CQ277" s="89">
        <f>(CP277*$D277*$E277*$G277*$J277*$CQ$10)</f>
        <v>522674.17999999988</v>
      </c>
      <c r="CR277" s="90">
        <v>7</v>
      </c>
      <c r="CS277" s="89">
        <f>(CR277*$D277*$E277*$G277*$J277*$CS$10)</f>
        <v>347424.60200000001</v>
      </c>
      <c r="CT277" s="90">
        <v>17</v>
      </c>
      <c r="CU277" s="89">
        <f>(CT277*$D277*$E277*$G277*$J277*$CU$10)</f>
        <v>843745.46199999982</v>
      </c>
      <c r="CV277" s="90">
        <v>0</v>
      </c>
      <c r="CW277" s="89">
        <f>(CV277*$D277*$E277*$G277*$K277*$CW$10)</f>
        <v>0</v>
      </c>
      <c r="CX277" s="104"/>
      <c r="CY277" s="89">
        <f>(CX277*$D277*$E277*$G277*$K277*$CY$10)</f>
        <v>0</v>
      </c>
      <c r="CZ277" s="90"/>
      <c r="DA277" s="89">
        <f>(CZ277*$D277*$E277*$G277*$J277*$DA$10)</f>
        <v>0</v>
      </c>
      <c r="DB277" s="90">
        <v>0</v>
      </c>
      <c r="DC277" s="95">
        <f>(DB277*$D277*$E277*$G277*$K277*$DC$10)</f>
        <v>0</v>
      </c>
      <c r="DD277" s="90">
        <v>5</v>
      </c>
      <c r="DE277" s="89">
        <f>(DD277*$D277*$E277*$G277*$K277*$DE$10)</f>
        <v>263533.2</v>
      </c>
      <c r="DF277" s="105"/>
      <c r="DG277" s="89">
        <f>(DF277*$D277*$E277*$G277*$K277*$DG$10)</f>
        <v>0</v>
      </c>
      <c r="DH277" s="90">
        <v>4</v>
      </c>
      <c r="DI277" s="89">
        <f>(DH277*$D277*$E277*$G277*$K277*$DI$10)</f>
        <v>238234.0128</v>
      </c>
      <c r="DJ277" s="90"/>
      <c r="DK277" s="89">
        <f>(DJ277*$D277*$E277*$G277*$L277*$DK$10)</f>
        <v>0</v>
      </c>
      <c r="DL277" s="90">
        <v>1</v>
      </c>
      <c r="DM277" s="97">
        <f>(DL277*$D277*$E277*$G277*$M277*$DM$10)</f>
        <v>96754.331999999995</v>
      </c>
      <c r="DN277" s="99">
        <f t="shared" si="1457"/>
        <v>2217</v>
      </c>
      <c r="DO277" s="97">
        <f t="shared" si="1457"/>
        <v>110328914.58280002</v>
      </c>
    </row>
    <row r="278" spans="1:119" ht="30" customHeight="1" x14ac:dyDescent="0.25">
      <c r="A278" s="100"/>
      <c r="B278" s="101">
        <v>238</v>
      </c>
      <c r="C278" s="82" t="s">
        <v>406</v>
      </c>
      <c r="D278" s="83">
        <v>22900</v>
      </c>
      <c r="E278" s="102">
        <v>2.42</v>
      </c>
      <c r="F278" s="102"/>
      <c r="G278" s="147">
        <v>1</v>
      </c>
      <c r="H278" s="148"/>
      <c r="I278" s="148"/>
      <c r="J278" s="83">
        <v>1.4</v>
      </c>
      <c r="K278" s="83">
        <v>1.68</v>
      </c>
      <c r="L278" s="83">
        <v>2.23</v>
      </c>
      <c r="M278" s="87">
        <v>2.57</v>
      </c>
      <c r="N278" s="90">
        <v>166</v>
      </c>
      <c r="O278" s="89">
        <f t="shared" ref="O278:O279" si="1512">(N278*$D278*$E278*$G278*$J278)</f>
        <v>12879143.199999999</v>
      </c>
      <c r="P278" s="90">
        <f>521-230</f>
        <v>291</v>
      </c>
      <c r="Q278" s="90">
        <f t="shared" ref="Q278:Q279" si="1513">(P278*$D278*$E278*$G278*$J278)</f>
        <v>22577293.199999999</v>
      </c>
      <c r="R278" s="90">
        <v>45</v>
      </c>
      <c r="S278" s="89">
        <f t="shared" ref="S278:S279" si="1514">(R278*$D278*$E278*$G278*$J278)</f>
        <v>3491334</v>
      </c>
      <c r="T278" s="90"/>
      <c r="U278" s="89">
        <f t="shared" ref="U278:U279" si="1515">(T278*$D278*$E278*$G278*$J278)</f>
        <v>0</v>
      </c>
      <c r="V278" s="90"/>
      <c r="W278" s="89">
        <f t="shared" ref="W278:W279" si="1516">(V278*$D278*$E278*$G278*$J278)</f>
        <v>0</v>
      </c>
      <c r="X278" s="90">
        <v>0</v>
      </c>
      <c r="Y278" s="89">
        <f t="shared" ref="Y278:Y279" si="1517">(X278*$D278*$E278*$G278*$J278)</f>
        <v>0</v>
      </c>
      <c r="Z278" s="90"/>
      <c r="AA278" s="89">
        <f t="shared" ref="AA278:AA279" si="1518">(Z278*$D278*$E278*$G278*$J278)</f>
        <v>0</v>
      </c>
      <c r="AB278" s="90">
        <v>0</v>
      </c>
      <c r="AC278" s="89">
        <f t="shared" ref="AC278:AC279" si="1519">(AB278*$D278*$E278*$G278*$J278)</f>
        <v>0</v>
      </c>
      <c r="AD278" s="90">
        <v>7</v>
      </c>
      <c r="AE278" s="89">
        <f t="shared" ref="AE278:AE279" si="1520">(AD278*$D278*$E278*$G278*$J278)</f>
        <v>543096.4</v>
      </c>
      <c r="AF278" s="90">
        <v>0</v>
      </c>
      <c r="AG278" s="89">
        <f t="shared" ref="AG278:AG279" si="1521">(AF278*$D278*$E278*$G278*$J278)</f>
        <v>0</v>
      </c>
      <c r="AH278" s="90">
        <v>3</v>
      </c>
      <c r="AI278" s="89">
        <f t="shared" ref="AI278:AI279" si="1522">(AH278*$D278*$E278*$G278*$J278)</f>
        <v>232755.59999999998</v>
      </c>
      <c r="AJ278" s="90"/>
      <c r="AK278" s="89">
        <f t="shared" ref="AK278:AK279" si="1523">(AJ278*$D278*$E278*$G278*$J278)</f>
        <v>0</v>
      </c>
      <c r="AL278" s="103"/>
      <c r="AM278" s="89">
        <f t="shared" ref="AM278:AM279" si="1524">(AL278*$D278*$E278*$G278*$K278)</f>
        <v>0</v>
      </c>
      <c r="AN278" s="90">
        <v>0</v>
      </c>
      <c r="AO278" s="95">
        <f t="shared" ref="AO278:AO279" si="1525">(AN278*$D278*$E278*$G278*$K278)</f>
        <v>0</v>
      </c>
      <c r="AP278" s="90"/>
      <c r="AQ278" s="89">
        <f t="shared" ref="AQ278:AQ279" si="1526">(AP278*$D278*$E278*$G278*$J278)</f>
        <v>0</v>
      </c>
      <c r="AR278" s="90"/>
      <c r="AS278" s="90">
        <f t="shared" ref="AS278:AS279" si="1527">(AR278*$D278*$E278*$G278*$J278)</f>
        <v>0</v>
      </c>
      <c r="AT278" s="90"/>
      <c r="AU278" s="90">
        <f t="shared" ref="AU278:AU279" si="1528">(AT278*$D278*$E278*$G278*$J278)</f>
        <v>0</v>
      </c>
      <c r="AV278" s="90"/>
      <c r="AW278" s="89">
        <f t="shared" ref="AW278:AW279" si="1529">(AV278*$D278*$E278*$G278*$J278)</f>
        <v>0</v>
      </c>
      <c r="AX278" s="90"/>
      <c r="AY278" s="89">
        <f t="shared" ref="AY278:AY279" si="1530">(AX278*$D278*$E278*$G278*$J278)</f>
        <v>0</v>
      </c>
      <c r="AZ278" s="90"/>
      <c r="BA278" s="89">
        <f t="shared" ref="BA278:BA279" si="1531">(AZ278*$D278*$E278*$G278*$J278)</f>
        <v>0</v>
      </c>
      <c r="BB278" s="90"/>
      <c r="BC278" s="89">
        <f t="shared" ref="BC278:BC279" si="1532">(BB278*$D278*$E278*$G278*$J278)</f>
        <v>0</v>
      </c>
      <c r="BD278" s="90">
        <v>1</v>
      </c>
      <c r="BE278" s="89">
        <f t="shared" ref="BE278:BE279" si="1533">(BD278*$D278*$E278*$G278*$J278)</f>
        <v>77585.2</v>
      </c>
      <c r="BF278" s="90">
        <v>4</v>
      </c>
      <c r="BG278" s="89">
        <f t="shared" ref="BG278:BG279" si="1534">(BF278*$D278*$E278*$G278*$K278)</f>
        <v>372408.95999999996</v>
      </c>
      <c r="BH278" s="90">
        <v>83</v>
      </c>
      <c r="BI278" s="89">
        <f t="shared" ref="BI278:BI279" si="1535">(BH278*$D278*$E278*$G278*$K278)</f>
        <v>7727485.9199999999</v>
      </c>
      <c r="BJ278" s="90">
        <v>0</v>
      </c>
      <c r="BK278" s="89">
        <f t="shared" ref="BK278:BK279" si="1536">(BJ278*$D278*$E278*$G278*$K278)</f>
        <v>0</v>
      </c>
      <c r="BL278" s="90">
        <v>0</v>
      </c>
      <c r="BM278" s="89">
        <f t="shared" ref="BM278:BM279" si="1537">(BL278*$D278*$E278*$G278*$K278)</f>
        <v>0</v>
      </c>
      <c r="BN278" s="90">
        <f>7-2</f>
        <v>5</v>
      </c>
      <c r="BO278" s="89">
        <f t="shared" ref="BO278:BO279" si="1538">(BN278*$D278*$E278*$G278*$K278)</f>
        <v>465511.2</v>
      </c>
      <c r="BP278" s="90">
        <v>16</v>
      </c>
      <c r="BQ278" s="89">
        <f t="shared" ref="BQ278:BQ279" si="1539">(BP278*$D278*$E278*$G278*$K278)</f>
        <v>1489635.8399999999</v>
      </c>
      <c r="BR278" s="90"/>
      <c r="BS278" s="89">
        <f t="shared" ref="BS278:BS279" si="1540">(BR278*$D278*$E278*$G278*$K278)</f>
        <v>0</v>
      </c>
      <c r="BT278" s="90"/>
      <c r="BU278" s="89">
        <f t="shared" ref="BU278:BU279" si="1541">(BT278*$D278*$E278*$G278*$K278)</f>
        <v>0</v>
      </c>
      <c r="BV278" s="90">
        <v>9</v>
      </c>
      <c r="BW278" s="89">
        <f t="shared" ref="BW278:BW279" si="1542">(BV278*$D278*$E278*$G278*$K278)</f>
        <v>837920.15999999992</v>
      </c>
      <c r="BX278" s="90">
        <v>5</v>
      </c>
      <c r="BY278" s="89">
        <f t="shared" ref="BY278:BY279" si="1543">(BX278*$D278*$E278*$G278*$K278)</f>
        <v>465511.2</v>
      </c>
      <c r="BZ278" s="90"/>
      <c r="CA278" s="97">
        <f t="shared" ref="CA278:CA279" si="1544">(BZ278*$D278*$E278*$G278*$K278)</f>
        <v>0</v>
      </c>
      <c r="CB278" s="90"/>
      <c r="CC278" s="89">
        <f t="shared" ref="CC278:CC279" si="1545">(CB278*$D278*$E278*$G278*$J278)</f>
        <v>0</v>
      </c>
      <c r="CD278" s="90"/>
      <c r="CE278" s="89">
        <f t="shared" ref="CE278:CE279" si="1546">(CD278*$D278*$E278*$G278*$J278)</f>
        <v>0</v>
      </c>
      <c r="CF278" s="90"/>
      <c r="CG278" s="89">
        <f t="shared" ref="CG278:CG279" si="1547">(CF278*$D278*$E278*$G278*$J278)</f>
        <v>0</v>
      </c>
      <c r="CH278" s="90"/>
      <c r="CI278" s="90">
        <f t="shared" ref="CI278:CI279" si="1548">(CH278*$D278*$E278*$G278*$J278)</f>
        <v>0</v>
      </c>
      <c r="CJ278" s="90"/>
      <c r="CK278" s="89">
        <f t="shared" ref="CK278:CK279" si="1549">(CJ278*$D278*$E278*$G278*$K278)</f>
        <v>0</v>
      </c>
      <c r="CL278" s="90">
        <v>0</v>
      </c>
      <c r="CM278" s="89">
        <f t="shared" ref="CM278:CM279" si="1550">(CL278*$D278*$E278*$G278*$J278)</f>
        <v>0</v>
      </c>
      <c r="CN278" s="90"/>
      <c r="CO278" s="89">
        <f t="shared" ref="CO278:CO279" si="1551">(CN278*$D278*$E278*$G278*$J278)</f>
        <v>0</v>
      </c>
      <c r="CP278" s="90"/>
      <c r="CQ278" s="89">
        <f t="shared" ref="CQ278:CQ279" si="1552">(CP278*$D278*$E278*$G278*$J278)</f>
        <v>0</v>
      </c>
      <c r="CR278" s="90"/>
      <c r="CS278" s="89">
        <f t="shared" ref="CS278:CS279" si="1553">(CR278*$D278*$E278*$G278*$J278)</f>
        <v>0</v>
      </c>
      <c r="CT278" s="90"/>
      <c r="CU278" s="89">
        <f t="shared" ref="CU278:CU279" si="1554">(CT278*$D278*$E278*$G278*$J278)</f>
        <v>0</v>
      </c>
      <c r="CV278" s="90">
        <v>0</v>
      </c>
      <c r="CW278" s="89">
        <f t="shared" ref="CW278:CW279" si="1555">(CV278*$D278*$E278*$G278*$K278)</f>
        <v>0</v>
      </c>
      <c r="CX278" s="104"/>
      <c r="CY278" s="89">
        <f t="shared" ref="CY278:CY279" si="1556">(CX278*$D278*$E278*$G278*$K278)</f>
        <v>0</v>
      </c>
      <c r="CZ278" s="90"/>
      <c r="DA278" s="89">
        <f t="shared" ref="DA278:DA279" si="1557">(CZ278*$D278*$E278*$G278*$J278)</f>
        <v>0</v>
      </c>
      <c r="DB278" s="90">
        <v>0</v>
      </c>
      <c r="DC278" s="95">
        <f t="shared" ref="DC278:DC279" si="1558">(DB278*$D278*$E278*$G278*$K278)</f>
        <v>0</v>
      </c>
      <c r="DD278" s="90">
        <v>0</v>
      </c>
      <c r="DE278" s="89">
        <f t="shared" ref="DE278:DE279" si="1559">(DD278*$D278*$E278*$G278*$K278)</f>
        <v>0</v>
      </c>
      <c r="DF278" s="105"/>
      <c r="DG278" s="89">
        <f t="shared" ref="DG278:DG279" si="1560">(DF278*$D278*$E278*$G278*$K278)</f>
        <v>0</v>
      </c>
      <c r="DH278" s="90"/>
      <c r="DI278" s="89">
        <f t="shared" ref="DI278:DI279" si="1561">(DH278*$D278*$E278*$G278*$K278)</f>
        <v>0</v>
      </c>
      <c r="DJ278" s="90"/>
      <c r="DK278" s="89">
        <f t="shared" ref="DK278:DK279" si="1562">(DJ278*$D278*$E278*$G278*$L278)</f>
        <v>0</v>
      </c>
      <c r="DL278" s="90"/>
      <c r="DM278" s="97">
        <f t="shared" ref="DM278:DM279" si="1563">(DL278*$D278*$E278*$G278*$M278)</f>
        <v>0</v>
      </c>
      <c r="DN278" s="99">
        <f t="shared" si="1457"/>
        <v>635</v>
      </c>
      <c r="DO278" s="97">
        <f t="shared" si="1457"/>
        <v>51159680.88000001</v>
      </c>
    </row>
    <row r="279" spans="1:119" ht="30" customHeight="1" x14ac:dyDescent="0.25">
      <c r="A279" s="100"/>
      <c r="B279" s="101">
        <v>239</v>
      </c>
      <c r="C279" s="82" t="s">
        <v>407</v>
      </c>
      <c r="D279" s="83">
        <v>22900</v>
      </c>
      <c r="E279" s="102">
        <v>3.15</v>
      </c>
      <c r="F279" s="102"/>
      <c r="G279" s="147">
        <v>1</v>
      </c>
      <c r="H279" s="148"/>
      <c r="I279" s="148"/>
      <c r="J279" s="83">
        <v>1.4</v>
      </c>
      <c r="K279" s="83">
        <v>1.68</v>
      </c>
      <c r="L279" s="83">
        <v>2.23</v>
      </c>
      <c r="M279" s="87">
        <v>2.57</v>
      </c>
      <c r="N279" s="90">
        <v>50</v>
      </c>
      <c r="O279" s="89">
        <f t="shared" si="1512"/>
        <v>5049450</v>
      </c>
      <c r="P279" s="90">
        <v>1479</v>
      </c>
      <c r="Q279" s="90">
        <f t="shared" si="1513"/>
        <v>149362731</v>
      </c>
      <c r="R279" s="90">
        <v>41</v>
      </c>
      <c r="S279" s="89">
        <f t="shared" si="1514"/>
        <v>4140548.9999999995</v>
      </c>
      <c r="T279" s="90"/>
      <c r="U279" s="89">
        <f t="shared" si="1515"/>
        <v>0</v>
      </c>
      <c r="V279" s="90">
        <v>0</v>
      </c>
      <c r="W279" s="89">
        <f t="shared" si="1516"/>
        <v>0</v>
      </c>
      <c r="X279" s="90">
        <v>0</v>
      </c>
      <c r="Y279" s="89">
        <f t="shared" si="1517"/>
        <v>0</v>
      </c>
      <c r="Z279" s="90"/>
      <c r="AA279" s="89">
        <f t="shared" si="1518"/>
        <v>0</v>
      </c>
      <c r="AB279" s="90">
        <v>0</v>
      </c>
      <c r="AC279" s="89">
        <f t="shared" si="1519"/>
        <v>0</v>
      </c>
      <c r="AD279" s="90">
        <v>35</v>
      </c>
      <c r="AE279" s="89">
        <f t="shared" si="1520"/>
        <v>3534615</v>
      </c>
      <c r="AF279" s="90">
        <v>0</v>
      </c>
      <c r="AG279" s="89">
        <f t="shared" si="1521"/>
        <v>0</v>
      </c>
      <c r="AH279" s="90"/>
      <c r="AI279" s="89">
        <f t="shared" si="1522"/>
        <v>0</v>
      </c>
      <c r="AJ279" s="90"/>
      <c r="AK279" s="89">
        <f t="shared" si="1523"/>
        <v>0</v>
      </c>
      <c r="AL279" s="104"/>
      <c r="AM279" s="89">
        <f t="shared" si="1524"/>
        <v>0</v>
      </c>
      <c r="AN279" s="90">
        <v>0</v>
      </c>
      <c r="AO279" s="95">
        <f t="shared" si="1525"/>
        <v>0</v>
      </c>
      <c r="AP279" s="90"/>
      <c r="AQ279" s="89">
        <f t="shared" si="1526"/>
        <v>0</v>
      </c>
      <c r="AR279" s="90">
        <v>0</v>
      </c>
      <c r="AS279" s="90">
        <f t="shared" si="1527"/>
        <v>0</v>
      </c>
      <c r="AT279" s="90"/>
      <c r="AU279" s="90">
        <f t="shared" si="1528"/>
        <v>0</v>
      </c>
      <c r="AV279" s="90"/>
      <c r="AW279" s="89">
        <f t="shared" si="1529"/>
        <v>0</v>
      </c>
      <c r="AX279" s="90"/>
      <c r="AY279" s="89">
        <f t="shared" si="1530"/>
        <v>0</v>
      </c>
      <c r="AZ279" s="90"/>
      <c r="BA279" s="89">
        <f t="shared" si="1531"/>
        <v>0</v>
      </c>
      <c r="BB279" s="90"/>
      <c r="BC279" s="89">
        <f t="shared" si="1532"/>
        <v>0</v>
      </c>
      <c r="BD279" s="90"/>
      <c r="BE279" s="89">
        <f t="shared" si="1533"/>
        <v>0</v>
      </c>
      <c r="BF279" s="90">
        <v>61</v>
      </c>
      <c r="BG279" s="89">
        <f t="shared" si="1534"/>
        <v>7392394.7999999998</v>
      </c>
      <c r="BH279" s="90">
        <v>289</v>
      </c>
      <c r="BI279" s="89">
        <f t="shared" si="1535"/>
        <v>35022985.199999996</v>
      </c>
      <c r="BJ279" s="90">
        <v>0</v>
      </c>
      <c r="BK279" s="89">
        <f t="shared" si="1536"/>
        <v>0</v>
      </c>
      <c r="BL279" s="90">
        <v>0</v>
      </c>
      <c r="BM279" s="89">
        <f t="shared" si="1537"/>
        <v>0</v>
      </c>
      <c r="BN279" s="90">
        <f>1+5</f>
        <v>6</v>
      </c>
      <c r="BO279" s="89">
        <f t="shared" si="1538"/>
        <v>727120.79999999993</v>
      </c>
      <c r="BP279" s="90">
        <v>7</v>
      </c>
      <c r="BQ279" s="89">
        <f t="shared" si="1539"/>
        <v>848307.6</v>
      </c>
      <c r="BR279" s="90"/>
      <c r="BS279" s="89">
        <f t="shared" si="1540"/>
        <v>0</v>
      </c>
      <c r="BT279" s="90"/>
      <c r="BU279" s="89">
        <f t="shared" si="1541"/>
        <v>0</v>
      </c>
      <c r="BV279" s="90"/>
      <c r="BW279" s="89">
        <f t="shared" si="1542"/>
        <v>0</v>
      </c>
      <c r="BX279" s="90">
        <v>1</v>
      </c>
      <c r="BY279" s="89">
        <f t="shared" si="1543"/>
        <v>121186.79999999999</v>
      </c>
      <c r="BZ279" s="90"/>
      <c r="CA279" s="97">
        <f t="shared" si="1544"/>
        <v>0</v>
      </c>
      <c r="CB279" s="90"/>
      <c r="CC279" s="89">
        <f t="shared" si="1545"/>
        <v>0</v>
      </c>
      <c r="CD279" s="90"/>
      <c r="CE279" s="89">
        <f t="shared" si="1546"/>
        <v>0</v>
      </c>
      <c r="CF279" s="90"/>
      <c r="CG279" s="89">
        <f t="shared" si="1547"/>
        <v>0</v>
      </c>
      <c r="CH279" s="90"/>
      <c r="CI279" s="90">
        <f t="shared" si="1548"/>
        <v>0</v>
      </c>
      <c r="CJ279" s="90"/>
      <c r="CK279" s="89">
        <f t="shared" si="1549"/>
        <v>0</v>
      </c>
      <c r="CL279" s="90">
        <v>0</v>
      </c>
      <c r="CM279" s="89">
        <f t="shared" si="1550"/>
        <v>0</v>
      </c>
      <c r="CN279" s="90"/>
      <c r="CO279" s="89">
        <f t="shared" si="1551"/>
        <v>0</v>
      </c>
      <c r="CP279" s="90"/>
      <c r="CQ279" s="89">
        <f t="shared" si="1552"/>
        <v>0</v>
      </c>
      <c r="CR279" s="90"/>
      <c r="CS279" s="89">
        <f t="shared" si="1553"/>
        <v>0</v>
      </c>
      <c r="CT279" s="90"/>
      <c r="CU279" s="89">
        <f t="shared" si="1554"/>
        <v>0</v>
      </c>
      <c r="CV279" s="90">
        <v>0</v>
      </c>
      <c r="CW279" s="89">
        <f t="shared" si="1555"/>
        <v>0</v>
      </c>
      <c r="CX279" s="104"/>
      <c r="CY279" s="89">
        <f t="shared" si="1556"/>
        <v>0</v>
      </c>
      <c r="CZ279" s="90"/>
      <c r="DA279" s="89">
        <f t="shared" si="1557"/>
        <v>0</v>
      </c>
      <c r="DB279" s="90">
        <v>0</v>
      </c>
      <c r="DC279" s="95">
        <f t="shared" si="1558"/>
        <v>0</v>
      </c>
      <c r="DD279" s="90">
        <v>0</v>
      </c>
      <c r="DE279" s="89">
        <f t="shared" si="1559"/>
        <v>0</v>
      </c>
      <c r="DF279" s="105"/>
      <c r="DG279" s="89">
        <f t="shared" si="1560"/>
        <v>0</v>
      </c>
      <c r="DH279" s="90"/>
      <c r="DI279" s="89">
        <f t="shared" si="1561"/>
        <v>0</v>
      </c>
      <c r="DJ279" s="90"/>
      <c r="DK279" s="89">
        <f t="shared" si="1562"/>
        <v>0</v>
      </c>
      <c r="DL279" s="90">
        <v>3</v>
      </c>
      <c r="DM279" s="97">
        <f t="shared" si="1563"/>
        <v>556160.85</v>
      </c>
      <c r="DN279" s="99">
        <f t="shared" si="1457"/>
        <v>1972</v>
      </c>
      <c r="DO279" s="97">
        <f t="shared" si="1457"/>
        <v>206755501.05000001</v>
      </c>
    </row>
    <row r="280" spans="1:119" ht="15.75" customHeight="1" x14ac:dyDescent="0.25">
      <c r="A280" s="100">
        <v>30</v>
      </c>
      <c r="B280" s="179"/>
      <c r="C280" s="178" t="s">
        <v>408</v>
      </c>
      <c r="D280" s="83">
        <v>22900</v>
      </c>
      <c r="E280" s="193">
        <v>1.2</v>
      </c>
      <c r="F280" s="193"/>
      <c r="G280" s="85">
        <v>1</v>
      </c>
      <c r="H280" s="86"/>
      <c r="I280" s="86"/>
      <c r="J280" s="83">
        <v>1.4</v>
      </c>
      <c r="K280" s="83">
        <v>1.68</v>
      </c>
      <c r="L280" s="83">
        <v>2.23</v>
      </c>
      <c r="M280" s="87">
        <v>2.57</v>
      </c>
      <c r="N280" s="110">
        <f>SUM(N281:N295)</f>
        <v>1272</v>
      </c>
      <c r="O280" s="110">
        <f t="shared" ref="O280:BZ280" si="1564">SUM(O281:O295)</f>
        <v>66307101.140000001</v>
      </c>
      <c r="P280" s="110">
        <f t="shared" si="1564"/>
        <v>5</v>
      </c>
      <c r="Q280" s="110">
        <f t="shared" si="1564"/>
        <v>197489.6</v>
      </c>
      <c r="R280" s="110">
        <f t="shared" si="1564"/>
        <v>465</v>
      </c>
      <c r="S280" s="110">
        <f t="shared" si="1564"/>
        <v>12366022.9</v>
      </c>
      <c r="T280" s="110">
        <f t="shared" si="1564"/>
        <v>17</v>
      </c>
      <c r="U280" s="110">
        <f t="shared" si="1564"/>
        <v>440190.47916666674</v>
      </c>
      <c r="V280" s="110">
        <f t="shared" si="1564"/>
        <v>130</v>
      </c>
      <c r="W280" s="110">
        <f t="shared" si="1564"/>
        <v>9621334.2400000002</v>
      </c>
      <c r="X280" s="110">
        <f t="shared" si="1564"/>
        <v>0</v>
      </c>
      <c r="Y280" s="110">
        <f t="shared" si="1564"/>
        <v>0</v>
      </c>
      <c r="Z280" s="110">
        <f t="shared" si="1564"/>
        <v>0</v>
      </c>
      <c r="AA280" s="110">
        <f t="shared" si="1564"/>
        <v>0</v>
      </c>
      <c r="AB280" s="110">
        <f t="shared" si="1564"/>
        <v>0</v>
      </c>
      <c r="AC280" s="110">
        <f t="shared" si="1564"/>
        <v>0</v>
      </c>
      <c r="AD280" s="110">
        <f t="shared" si="1564"/>
        <v>119</v>
      </c>
      <c r="AE280" s="110">
        <f t="shared" si="1564"/>
        <v>5940942.4199999999</v>
      </c>
      <c r="AF280" s="110">
        <f t="shared" si="1564"/>
        <v>0</v>
      </c>
      <c r="AG280" s="110">
        <f t="shared" si="1564"/>
        <v>0</v>
      </c>
      <c r="AH280" s="110">
        <f t="shared" si="1564"/>
        <v>0</v>
      </c>
      <c r="AI280" s="110">
        <f t="shared" si="1564"/>
        <v>0</v>
      </c>
      <c r="AJ280" s="110">
        <f t="shared" si="1564"/>
        <v>1744</v>
      </c>
      <c r="AK280" s="110">
        <f t="shared" si="1564"/>
        <v>67335326.254000008</v>
      </c>
      <c r="AL280" s="110">
        <f t="shared" si="1564"/>
        <v>14</v>
      </c>
      <c r="AM280" s="110">
        <f t="shared" si="1564"/>
        <v>1213595.3928</v>
      </c>
      <c r="AN280" s="110">
        <f t="shared" si="1564"/>
        <v>88</v>
      </c>
      <c r="AO280" s="110">
        <f t="shared" si="1564"/>
        <v>3112192.4400000004</v>
      </c>
      <c r="AP280" s="110">
        <v>20</v>
      </c>
      <c r="AQ280" s="110">
        <f t="shared" si="1564"/>
        <v>490518</v>
      </c>
      <c r="AR280" s="110">
        <f t="shared" si="1564"/>
        <v>46</v>
      </c>
      <c r="AS280" s="110">
        <f t="shared" si="1564"/>
        <v>2114456.3859999999</v>
      </c>
      <c r="AT280" s="110">
        <f t="shared" si="1564"/>
        <v>89</v>
      </c>
      <c r="AU280" s="110">
        <f t="shared" si="1564"/>
        <v>3014778.129999999</v>
      </c>
      <c r="AV280" s="110">
        <f t="shared" si="1564"/>
        <v>0</v>
      </c>
      <c r="AW280" s="110">
        <f t="shared" si="1564"/>
        <v>0</v>
      </c>
      <c r="AX280" s="110">
        <f t="shared" si="1564"/>
        <v>0</v>
      </c>
      <c r="AY280" s="110">
        <f t="shared" si="1564"/>
        <v>0</v>
      </c>
      <c r="AZ280" s="110">
        <f t="shared" si="1564"/>
        <v>0</v>
      </c>
      <c r="BA280" s="110">
        <f t="shared" si="1564"/>
        <v>0</v>
      </c>
      <c r="BB280" s="110">
        <f t="shared" si="1564"/>
        <v>132</v>
      </c>
      <c r="BC280" s="110">
        <f t="shared" si="1564"/>
        <v>2796465.5600000005</v>
      </c>
      <c r="BD280" s="110">
        <f t="shared" si="1564"/>
        <v>126</v>
      </c>
      <c r="BE280" s="110">
        <f t="shared" si="1564"/>
        <v>2904475.7</v>
      </c>
      <c r="BF280" s="110">
        <f t="shared" si="1564"/>
        <v>1179</v>
      </c>
      <c r="BG280" s="110">
        <f t="shared" si="1564"/>
        <v>56733504.24000001</v>
      </c>
      <c r="BH280" s="110">
        <f t="shared" si="1564"/>
        <v>37</v>
      </c>
      <c r="BI280" s="110">
        <f t="shared" si="1564"/>
        <v>1354137.456</v>
      </c>
      <c r="BJ280" s="110">
        <f t="shared" si="1564"/>
        <v>203</v>
      </c>
      <c r="BK280" s="110">
        <f t="shared" si="1564"/>
        <v>7261570.7639999995</v>
      </c>
      <c r="BL280" s="110">
        <f t="shared" si="1564"/>
        <v>0</v>
      </c>
      <c r="BM280" s="110">
        <f t="shared" si="1564"/>
        <v>0</v>
      </c>
      <c r="BN280" s="110">
        <f t="shared" si="1564"/>
        <v>367</v>
      </c>
      <c r="BO280" s="110">
        <f t="shared" si="1564"/>
        <v>11256164.690400003</v>
      </c>
      <c r="BP280" s="110">
        <f t="shared" si="1564"/>
        <v>182</v>
      </c>
      <c r="BQ280" s="110">
        <f t="shared" si="1564"/>
        <v>4820541.5999999996</v>
      </c>
      <c r="BR280" s="110">
        <f t="shared" si="1564"/>
        <v>113</v>
      </c>
      <c r="BS280" s="110">
        <f t="shared" si="1564"/>
        <v>3435453.42</v>
      </c>
      <c r="BT280" s="110">
        <f t="shared" si="1564"/>
        <v>77</v>
      </c>
      <c r="BU280" s="110">
        <f t="shared" si="1564"/>
        <v>2081566.0319999999</v>
      </c>
      <c r="BV280" s="110">
        <f t="shared" si="1564"/>
        <v>191</v>
      </c>
      <c r="BW280" s="110">
        <f t="shared" si="1564"/>
        <v>6425208.7199999988</v>
      </c>
      <c r="BX280" s="110">
        <f t="shared" si="1564"/>
        <v>215</v>
      </c>
      <c r="BY280" s="110">
        <f t="shared" si="1564"/>
        <v>5835817.6800000006</v>
      </c>
      <c r="BZ280" s="110">
        <f t="shared" si="1564"/>
        <v>162</v>
      </c>
      <c r="CA280" s="110">
        <f t="shared" ref="CA280:DO280" si="1565">SUM(CA281:CA295)</f>
        <v>4462328.8079999993</v>
      </c>
      <c r="CB280" s="110">
        <f t="shared" si="1565"/>
        <v>2</v>
      </c>
      <c r="CC280" s="110">
        <f t="shared" si="1565"/>
        <v>62311.815999999992</v>
      </c>
      <c r="CD280" s="110">
        <f t="shared" si="1565"/>
        <v>129</v>
      </c>
      <c r="CE280" s="110">
        <f t="shared" si="1565"/>
        <v>3931078.5779999993</v>
      </c>
      <c r="CF280" s="110">
        <f t="shared" si="1565"/>
        <v>7</v>
      </c>
      <c r="CG280" s="110">
        <f t="shared" si="1565"/>
        <v>318676.39999999997</v>
      </c>
      <c r="CH280" s="110">
        <f t="shared" si="1565"/>
        <v>0</v>
      </c>
      <c r="CI280" s="110">
        <f t="shared" si="1565"/>
        <v>0</v>
      </c>
      <c r="CJ280" s="110">
        <f t="shared" si="1565"/>
        <v>0</v>
      </c>
      <c r="CK280" s="110">
        <f t="shared" si="1565"/>
        <v>0</v>
      </c>
      <c r="CL280" s="110">
        <f t="shared" si="1565"/>
        <v>22</v>
      </c>
      <c r="CM280" s="110">
        <f t="shared" si="1565"/>
        <v>411009.2</v>
      </c>
      <c r="CN280" s="110">
        <f t="shared" si="1565"/>
        <v>5</v>
      </c>
      <c r="CO280" s="110">
        <f t="shared" si="1565"/>
        <v>96500.599999999991</v>
      </c>
      <c r="CP280" s="110">
        <f t="shared" si="1565"/>
        <v>33</v>
      </c>
      <c r="CQ280" s="110">
        <f t="shared" si="1565"/>
        <v>626837.12</v>
      </c>
      <c r="CR280" s="110">
        <f t="shared" si="1565"/>
        <v>87</v>
      </c>
      <c r="CS280" s="110">
        <f t="shared" si="1565"/>
        <v>2212870.9679999999</v>
      </c>
      <c r="CT280" s="110">
        <f t="shared" si="1565"/>
        <v>198</v>
      </c>
      <c r="CU280" s="110">
        <f t="shared" si="1565"/>
        <v>4783595.6559999995</v>
      </c>
      <c r="CV280" s="110">
        <f t="shared" si="1565"/>
        <v>266</v>
      </c>
      <c r="CW280" s="110">
        <f t="shared" si="1565"/>
        <v>8650429.1999999993</v>
      </c>
      <c r="CX280" s="110">
        <f t="shared" si="1565"/>
        <v>18</v>
      </c>
      <c r="CY280" s="110">
        <f t="shared" si="1565"/>
        <v>535991.90399999998</v>
      </c>
      <c r="CZ280" s="110">
        <f t="shared" si="1565"/>
        <v>0</v>
      </c>
      <c r="DA280" s="110">
        <f t="shared" si="1565"/>
        <v>0</v>
      </c>
      <c r="DB280" s="110">
        <f t="shared" si="1565"/>
        <v>0</v>
      </c>
      <c r="DC280" s="113">
        <f t="shared" si="1565"/>
        <v>0</v>
      </c>
      <c r="DD280" s="110">
        <f t="shared" si="1565"/>
        <v>29</v>
      </c>
      <c r="DE280" s="110">
        <f t="shared" si="1565"/>
        <v>742509.60000000009</v>
      </c>
      <c r="DF280" s="114">
        <f t="shared" si="1565"/>
        <v>16</v>
      </c>
      <c r="DG280" s="110">
        <f t="shared" si="1565"/>
        <v>540608.54399999988</v>
      </c>
      <c r="DH280" s="110">
        <f t="shared" si="1565"/>
        <v>78</v>
      </c>
      <c r="DI280" s="110">
        <f t="shared" si="1565"/>
        <v>2412336.7464000001</v>
      </c>
      <c r="DJ280" s="110">
        <v>33</v>
      </c>
      <c r="DK280" s="110">
        <f t="shared" si="1565"/>
        <v>1317528.6000000001</v>
      </c>
      <c r="DL280" s="110">
        <f t="shared" si="1565"/>
        <v>103</v>
      </c>
      <c r="DM280" s="110">
        <f t="shared" si="1565"/>
        <v>5059121.5860000001</v>
      </c>
      <c r="DN280" s="110">
        <f t="shared" si="1565"/>
        <v>8019</v>
      </c>
      <c r="DO280" s="110">
        <f t="shared" si="1565"/>
        <v>313222588.57076669</v>
      </c>
    </row>
    <row r="281" spans="1:119" ht="30" customHeight="1" x14ac:dyDescent="0.25">
      <c r="A281" s="100"/>
      <c r="B281" s="101">
        <v>240</v>
      </c>
      <c r="C281" s="82" t="s">
        <v>409</v>
      </c>
      <c r="D281" s="83">
        <v>22900</v>
      </c>
      <c r="E281" s="102">
        <v>0.86</v>
      </c>
      <c r="F281" s="102"/>
      <c r="G281" s="85">
        <v>1</v>
      </c>
      <c r="H281" s="86"/>
      <c r="I281" s="86"/>
      <c r="J281" s="83">
        <v>1.4</v>
      </c>
      <c r="K281" s="83">
        <v>1.68</v>
      </c>
      <c r="L281" s="83">
        <v>2.23</v>
      </c>
      <c r="M281" s="87">
        <v>2.57</v>
      </c>
      <c r="N281" s="90">
        <v>180</v>
      </c>
      <c r="O281" s="89">
        <f t="shared" si="1510"/>
        <v>5459176.8000000007</v>
      </c>
      <c r="P281" s="90">
        <v>0</v>
      </c>
      <c r="Q281" s="90">
        <f>(P281*$D281*$E281*$G281*$J281*$Q$10)</f>
        <v>0</v>
      </c>
      <c r="R281" s="90">
        <v>220</v>
      </c>
      <c r="S281" s="89">
        <f>(R281*$D281*$E281*$G281*$J281*$S$10)</f>
        <v>6672327.2000000002</v>
      </c>
      <c r="T281" s="90"/>
      <c r="U281" s="89">
        <f t="shared" ref="U281:U283" si="1566">(T281/12*7*$D281*$E281*$G281*$J281*$U$10)+(T281/12*5*$D281*$E281*$G281*$J281*$U$11)</f>
        <v>0</v>
      </c>
      <c r="V281" s="90">
        <v>0</v>
      </c>
      <c r="W281" s="89">
        <f>(V281*$D281*$E281*$G281*$J281*$W$10)</f>
        <v>0</v>
      </c>
      <c r="X281" s="90">
        <v>0</v>
      </c>
      <c r="Y281" s="89">
        <f>(X281*$D281*$E281*$G281*$J281*$Y$10)</f>
        <v>0</v>
      </c>
      <c r="Z281" s="90"/>
      <c r="AA281" s="89">
        <f>(Z281*$D281*$E281*$G281*$J281*$AA$10)</f>
        <v>0</v>
      </c>
      <c r="AB281" s="90">
        <v>0</v>
      </c>
      <c r="AC281" s="89">
        <f>(AB281*$D281*$E281*$G281*$J281*$AC$10)</f>
        <v>0</v>
      </c>
      <c r="AD281" s="90">
        <v>30</v>
      </c>
      <c r="AE281" s="89">
        <f>(AD281*$D281*$E281*$G281*$J281*$AE$10)</f>
        <v>909862.8</v>
      </c>
      <c r="AF281" s="90">
        <v>0</v>
      </c>
      <c r="AG281" s="89">
        <f>(AF281*$D281*$E281*$G281*$J281*$AG$10)</f>
        <v>0</v>
      </c>
      <c r="AH281" s="90"/>
      <c r="AI281" s="89">
        <f>(AH281*$D281*$E281*$G281*$J281*$AI$10)</f>
        <v>0</v>
      </c>
      <c r="AJ281" s="90">
        <v>250</v>
      </c>
      <c r="AK281" s="89">
        <f>(AJ281*$D281*$E281*$G281*$J281*$AK$10)</f>
        <v>7582190.0000000009</v>
      </c>
      <c r="AL281" s="103"/>
      <c r="AM281" s="89">
        <f>(AL281*$D281*$E281*$G281*$K281*$AM$10)</f>
        <v>0</v>
      </c>
      <c r="AN281" s="90">
        <v>40</v>
      </c>
      <c r="AO281" s="95">
        <f>(AN281*$D281*$E281*$G281*$K281*$AO$10)</f>
        <v>1455780.4800000002</v>
      </c>
      <c r="AP281" s="90">
        <v>10</v>
      </c>
      <c r="AQ281" s="89">
        <f>(AP281*$D281*$E281*$G281*$J281*$AQ$10)</f>
        <v>275716</v>
      </c>
      <c r="AR281" s="90">
        <v>1</v>
      </c>
      <c r="AS281" s="90">
        <f>(AR281*$D281*$E281*$G281*$J281*$AS$10)</f>
        <v>24814.44</v>
      </c>
      <c r="AT281" s="90">
        <v>69</v>
      </c>
      <c r="AU281" s="90">
        <f>(AT281*$D281*$E281*$G281*$J281*$AU$10)</f>
        <v>2187806.4599999995</v>
      </c>
      <c r="AV281" s="90">
        <v>0</v>
      </c>
      <c r="AW281" s="89">
        <f>(AV281*$D281*$E281*$G281*$J281*$AW$10)</f>
        <v>0</v>
      </c>
      <c r="AX281" s="90">
        <v>0</v>
      </c>
      <c r="AY281" s="89">
        <f>(AX281*$D281*$E281*$G281*$J281*$AY$10)</f>
        <v>0</v>
      </c>
      <c r="AZ281" s="90">
        <v>0</v>
      </c>
      <c r="BA281" s="89">
        <f>(AZ281*$D281*$E281*$G281*$J281*$BA$10)</f>
        <v>0</v>
      </c>
      <c r="BB281" s="90">
        <v>28</v>
      </c>
      <c r="BC281" s="89">
        <f>(BB281*$D281*$E281*$G281*$J281*$BC$10)</f>
        <v>849205.28</v>
      </c>
      <c r="BD281" s="90">
        <v>37</v>
      </c>
      <c r="BE281" s="89">
        <f>(BD281*$D281*$E281*$G281*$J281*$BE$10)</f>
        <v>1122164.1200000001</v>
      </c>
      <c r="BF281" s="90">
        <v>111</v>
      </c>
      <c r="BG281" s="89">
        <f>(BF281*$D281*$E281*$G281*$K281*$BG$10)</f>
        <v>3672537.1199999996</v>
      </c>
      <c r="BH281" s="90">
        <v>20</v>
      </c>
      <c r="BI281" s="89">
        <f>(BH281*$D281*$E281*$G281*$K281*$BI$10)</f>
        <v>661718.4</v>
      </c>
      <c r="BJ281" s="90">
        <v>148</v>
      </c>
      <c r="BK281" s="89">
        <f>(BJ281*$D281*$E281*$G281*$K281*$BK$10)</f>
        <v>5631223.5839999998</v>
      </c>
      <c r="BL281" s="90">
        <v>0</v>
      </c>
      <c r="BM281" s="89">
        <f>(BL281*$D281*$E281*$G281*$K281*$BM$10)</f>
        <v>0</v>
      </c>
      <c r="BN281" s="90">
        <f>141-17</f>
        <v>124</v>
      </c>
      <c r="BO281" s="89">
        <f>(BN281*$D281*$E281*$G281*$K281*$BO$10)</f>
        <v>4512919.4880000008</v>
      </c>
      <c r="BP281" s="90">
        <v>65</v>
      </c>
      <c r="BQ281" s="89">
        <f>(BP281*$D281*$E281*$G281*$K281*$BQ$10)</f>
        <v>2150584.7999999998</v>
      </c>
      <c r="BR281" s="90">
        <v>25</v>
      </c>
      <c r="BS281" s="89">
        <f>(BR281*$D281*$E281*$G281*$K281*$BS$10)</f>
        <v>1033935</v>
      </c>
      <c r="BT281" s="90">
        <v>52</v>
      </c>
      <c r="BU281" s="89">
        <f>(BT281*$D281*$E281*$G281*$K281*$BU$10)</f>
        <v>1548421.0559999999</v>
      </c>
      <c r="BV281" s="90">
        <v>79</v>
      </c>
      <c r="BW281" s="89">
        <f>(BV281*$D281*$E281*$G281*$K281*$BW$10)</f>
        <v>3267234.5999999996</v>
      </c>
      <c r="BX281" s="90">
        <v>65</v>
      </c>
      <c r="BY281" s="89">
        <f>(BX281*$D281*$E281*$G281*$K281*$BY$10)</f>
        <v>2150584.7999999998</v>
      </c>
      <c r="BZ281" s="96">
        <f>62+4</f>
        <v>66</v>
      </c>
      <c r="CA281" s="97">
        <f>(BZ281*$D281*$E281*$G281*$K281*$CA$10)</f>
        <v>2183670.7199999997</v>
      </c>
      <c r="CB281" s="90">
        <v>2</v>
      </c>
      <c r="CC281" s="89">
        <f>(CB281*$D281*$E281*$G281*$J281*$CC$10)</f>
        <v>62311.815999999992</v>
      </c>
      <c r="CD281" s="90">
        <v>120</v>
      </c>
      <c r="CE281" s="89">
        <f>(CD281*$D281*$E281*$G281*$J281*$CE$10)</f>
        <v>3738708.9599999995</v>
      </c>
      <c r="CF281" s="90">
        <v>0</v>
      </c>
      <c r="CG281" s="89">
        <f>(CF281*$D281*$E281*$G281*$J281*$CG$10)</f>
        <v>0</v>
      </c>
      <c r="CH281" s="90"/>
      <c r="CI281" s="90">
        <f>(CH281*$D281*$E281*$G281*$J281*$CI$10)</f>
        <v>0</v>
      </c>
      <c r="CJ281" s="90"/>
      <c r="CK281" s="89">
        <f>(CJ281*$D281*$E281*$G281*$K281*$CK$10)</f>
        <v>0</v>
      </c>
      <c r="CL281" s="90"/>
      <c r="CM281" s="89">
        <f>(CL281*$D281*$E281*$G281*$J281*$CM$10)</f>
        <v>0</v>
      </c>
      <c r="CN281" s="90">
        <v>5</v>
      </c>
      <c r="CO281" s="89">
        <f>(CN281*$D281*$E281*$G281*$J281*$CO$10)</f>
        <v>96500.599999999991</v>
      </c>
      <c r="CP281" s="90">
        <v>20</v>
      </c>
      <c r="CQ281" s="89">
        <f>(CP281*$D281*$E281*$G281*$J281*$CQ$10)</f>
        <v>386002.39999999997</v>
      </c>
      <c r="CR281" s="90">
        <v>36</v>
      </c>
      <c r="CS281" s="89">
        <f>(CR281*$D281*$E281*$G281*$J281*$CS$10)</f>
        <v>1121612.6879999998</v>
      </c>
      <c r="CT281" s="90">
        <v>60</v>
      </c>
      <c r="CU281" s="89">
        <f>(CT281*$D281*$E281*$G281*$J281*$CU$10)</f>
        <v>1869354.4799999997</v>
      </c>
      <c r="CV281" s="90">
        <v>253</v>
      </c>
      <c r="CW281" s="89">
        <f>(CV281*$D281*$E281*$G281*$K281*$CW$10)</f>
        <v>8370737.7599999998</v>
      </c>
      <c r="CX281" s="104">
        <v>18</v>
      </c>
      <c r="CY281" s="89">
        <f>(CX281*$D281*$E281*$G281*$K281*$CY$10)</f>
        <v>535991.90399999998</v>
      </c>
      <c r="CZ281" s="90"/>
      <c r="DA281" s="89">
        <f>(CZ281*$D281*$E281*$G281*$J281*$DA$10)</f>
        <v>0</v>
      </c>
      <c r="DB281" s="90">
        <v>0</v>
      </c>
      <c r="DC281" s="95">
        <f>(DB281*$D281*$E281*$G281*$K281*$DC$10)</f>
        <v>0</v>
      </c>
      <c r="DD281" s="90">
        <v>9</v>
      </c>
      <c r="DE281" s="89">
        <f>(DD281*$D281*$E281*$G281*$K281*$DE$10)</f>
        <v>297773.27999999997</v>
      </c>
      <c r="DF281" s="105">
        <v>9</v>
      </c>
      <c r="DG281" s="89">
        <f>(DF281*$D281*$E281*$G281*$K281*$DG$10)</f>
        <v>357327.93599999993</v>
      </c>
      <c r="DH281" s="90">
        <v>35</v>
      </c>
      <c r="DI281" s="89">
        <f>(DH281*$D281*$E281*$G281*$K281*$DI$10)</f>
        <v>1308548.1359999999</v>
      </c>
      <c r="DJ281" s="90">
        <v>11</v>
      </c>
      <c r="DK281" s="89">
        <f>(DJ281*$D281*$E281*$G281*$L281*$DK$10)</f>
        <v>579712.58400000003</v>
      </c>
      <c r="DL281" s="90">
        <v>49</v>
      </c>
      <c r="DM281" s="97">
        <f>(DL281*$D281*$E281*$G281*$M281*$DM$10)</f>
        <v>2976078.5039999997</v>
      </c>
      <c r="DN281" s="99">
        <f t="shared" ref="DN281:DO295" si="1567">SUM(N281,P281,R281,T281,V281,X281,Z281,AB281,AD281,AF281,AH281,AJ281,AL281,AP281,AR281,CF281,AT281,AV281,AX281,AZ281,BB281,CJ281,BD281,BF281,BH281,BL281,AN281,BN281,BP281,BR281,BT281,BV281,BX281,BZ281,CB281,CD281,CH281,CL281,CN281,CP281,CR281,CT281,CV281,CX281,BJ281,CZ281,DB281,DD281,DF281,DH281,DJ281,DL281)</f>
        <v>2247</v>
      </c>
      <c r="DO281" s="97">
        <f t="shared" si="1567"/>
        <v>75052534.19600001</v>
      </c>
    </row>
    <row r="282" spans="1:119" ht="30" customHeight="1" x14ac:dyDescent="0.25">
      <c r="A282" s="100"/>
      <c r="B282" s="101">
        <v>241</v>
      </c>
      <c r="C282" s="82" t="s">
        <v>410</v>
      </c>
      <c r="D282" s="83">
        <v>22900</v>
      </c>
      <c r="E282" s="102">
        <v>0.49</v>
      </c>
      <c r="F282" s="102"/>
      <c r="G282" s="85">
        <v>1</v>
      </c>
      <c r="H282" s="86"/>
      <c r="I282" s="86"/>
      <c r="J282" s="83">
        <v>1.4</v>
      </c>
      <c r="K282" s="83">
        <v>1.68</v>
      </c>
      <c r="L282" s="83">
        <v>2.23</v>
      </c>
      <c r="M282" s="87">
        <v>2.57</v>
      </c>
      <c r="N282" s="90">
        <v>108</v>
      </c>
      <c r="O282" s="89">
        <f t="shared" si="1510"/>
        <v>1866276.7200000002</v>
      </c>
      <c r="P282" s="90">
        <v>0</v>
      </c>
      <c r="Q282" s="90">
        <f>(P282*$D282*$E282*$G282*$J282*$Q$10)</f>
        <v>0</v>
      </c>
      <c r="R282" s="90">
        <v>15</v>
      </c>
      <c r="S282" s="89">
        <f>(R282*$D282*$E282*$G282*$J282*$S$10)</f>
        <v>259205.09999999998</v>
      </c>
      <c r="T282" s="90"/>
      <c r="U282" s="89">
        <f t="shared" si="1566"/>
        <v>0</v>
      </c>
      <c r="V282" s="90">
        <v>0</v>
      </c>
      <c r="W282" s="89">
        <f>(V282*$D282*$E282*$G282*$J282*$W$10)</f>
        <v>0</v>
      </c>
      <c r="X282" s="90">
        <v>0</v>
      </c>
      <c r="Y282" s="89">
        <f>(X282*$D282*$E282*$G282*$J282*$Y$10)</f>
        <v>0</v>
      </c>
      <c r="Z282" s="90"/>
      <c r="AA282" s="89">
        <f>(Z282*$D282*$E282*$G282*$J282*$AA$10)</f>
        <v>0</v>
      </c>
      <c r="AB282" s="90">
        <v>0</v>
      </c>
      <c r="AC282" s="89">
        <f>(AB282*$D282*$E282*$G282*$J282*$AC$10)</f>
        <v>0</v>
      </c>
      <c r="AD282" s="90">
        <v>10</v>
      </c>
      <c r="AE282" s="89">
        <f>(AD282*$D282*$E282*$G282*$J282*$AE$10)</f>
        <v>172803.40000000002</v>
      </c>
      <c r="AF282" s="90">
        <v>0</v>
      </c>
      <c r="AG282" s="89">
        <f>(AF282*$D282*$E282*$G282*$J282*$AG$10)</f>
        <v>0</v>
      </c>
      <c r="AH282" s="90"/>
      <c r="AI282" s="89">
        <f>(AH282*$D282*$E282*$G282*$J282*$AI$10)</f>
        <v>0</v>
      </c>
      <c r="AJ282" s="90">
        <v>511</v>
      </c>
      <c r="AK282" s="89">
        <f>(AJ282*$D282*$E282*$G282*$J282*$AK$10)</f>
        <v>8830253.7400000002</v>
      </c>
      <c r="AL282" s="104">
        <v>0</v>
      </c>
      <c r="AM282" s="89">
        <f>(AL282*$D282*$E282*$G282*$K282*$AM$10)</f>
        <v>0</v>
      </c>
      <c r="AN282" s="90">
        <v>20</v>
      </c>
      <c r="AO282" s="95">
        <f>(AN282*$D282*$E282*$G282*$K282*$AO$10)</f>
        <v>414728.16000000003</v>
      </c>
      <c r="AP282" s="90"/>
      <c r="AQ282" s="89">
        <f>(AP282*$D282*$E282*$G282*$J282*$AQ$10)</f>
        <v>0</v>
      </c>
      <c r="AR282" s="90">
        <v>11</v>
      </c>
      <c r="AS282" s="90">
        <f>(AR282*$D282*$E282*$G282*$J282*$AS$10)</f>
        <v>155523.06</v>
      </c>
      <c r="AT282" s="90">
        <v>4</v>
      </c>
      <c r="AU282" s="90">
        <f>(AT282*$D282*$E282*$G282*$J282*$AU$10)</f>
        <v>72263.239999999991</v>
      </c>
      <c r="AV282" s="90">
        <v>0</v>
      </c>
      <c r="AW282" s="89">
        <f>(AV282*$D282*$E282*$G282*$J282*$AW$10)</f>
        <v>0</v>
      </c>
      <c r="AX282" s="90">
        <v>0</v>
      </c>
      <c r="AY282" s="89">
        <f>(AX282*$D282*$E282*$G282*$J282*$AY$10)</f>
        <v>0</v>
      </c>
      <c r="AZ282" s="90">
        <v>0</v>
      </c>
      <c r="BA282" s="89">
        <f>(AZ282*$D282*$E282*$G282*$J282*$BA$10)</f>
        <v>0</v>
      </c>
      <c r="BB282" s="90">
        <v>80</v>
      </c>
      <c r="BC282" s="89">
        <f>(BB282*$D282*$E282*$G282*$J282*$BC$10)</f>
        <v>1382427.2000000002</v>
      </c>
      <c r="BD282" s="90">
        <v>60</v>
      </c>
      <c r="BE282" s="89">
        <f>(BD282*$D282*$E282*$G282*$J282*$BE$10)</f>
        <v>1036820.3999999999</v>
      </c>
      <c r="BF282" s="90">
        <v>277</v>
      </c>
      <c r="BG282" s="89">
        <f>(BF282*$D282*$E282*$G282*$K282*$BG$10)</f>
        <v>5221804.5599999996</v>
      </c>
      <c r="BH282" s="90">
        <v>4</v>
      </c>
      <c r="BI282" s="89">
        <f>(BH282*$D282*$E282*$G282*$K282*$BI$10)</f>
        <v>75405.119999999995</v>
      </c>
      <c r="BJ282" s="90"/>
      <c r="BK282" s="89">
        <f>(BJ282*$D282*$E282*$G282*$K282*$BK$10)</f>
        <v>0</v>
      </c>
      <c r="BL282" s="90">
        <v>0</v>
      </c>
      <c r="BM282" s="89">
        <f>(BL282*$D282*$E282*$G282*$K282*$BM$10)</f>
        <v>0</v>
      </c>
      <c r="BN282" s="90">
        <f>197-60</f>
        <v>137</v>
      </c>
      <c r="BO282" s="89">
        <f>(BN282*$D282*$E282*$G282*$K282*$BO$10)</f>
        <v>2840887.8960000002</v>
      </c>
      <c r="BP282" s="90">
        <v>78</v>
      </c>
      <c r="BQ282" s="89">
        <f>(BP282*$D282*$E282*$G282*$K282*$BQ$10)</f>
        <v>1470399.8399999999</v>
      </c>
      <c r="BR282" s="90">
        <v>56</v>
      </c>
      <c r="BS282" s="89">
        <f>(BR282*$D282*$E282*$G282*$K282*$BS$10)</f>
        <v>1319589.5999999999</v>
      </c>
      <c r="BT282" s="90">
        <v>13</v>
      </c>
      <c r="BU282" s="89">
        <f>(BT282*$D282*$E282*$G282*$K282*$BU$10)</f>
        <v>220559.976</v>
      </c>
      <c r="BV282" s="90">
        <v>75</v>
      </c>
      <c r="BW282" s="89">
        <f>(BV282*$D282*$E282*$G282*$K282*$BW$10)</f>
        <v>1767307.5</v>
      </c>
      <c r="BX282" s="90">
        <v>85</v>
      </c>
      <c r="BY282" s="89">
        <f>(BX282*$D282*$E282*$G282*$K282*$BY$10)</f>
        <v>1602358.8</v>
      </c>
      <c r="BZ282" s="90">
        <v>60</v>
      </c>
      <c r="CA282" s="97">
        <f>(BZ282*$D282*$E282*$G282*$K282*$CA$10)</f>
        <v>1131076.8</v>
      </c>
      <c r="CB282" s="90">
        <v>0</v>
      </c>
      <c r="CC282" s="89">
        <f>(CB282*$D282*$E282*$G282*$J282*$CC$10)</f>
        <v>0</v>
      </c>
      <c r="CD282" s="90">
        <v>4</v>
      </c>
      <c r="CE282" s="89">
        <f>(CD282*$D282*$E282*$G282*$J282*$CE$10)</f>
        <v>71006.487999999998</v>
      </c>
      <c r="CF282" s="90">
        <v>0</v>
      </c>
      <c r="CG282" s="89">
        <f>(CF282*$D282*$E282*$G282*$J282*$CG$10)</f>
        <v>0</v>
      </c>
      <c r="CH282" s="90"/>
      <c r="CI282" s="90">
        <f>(CH282*$D282*$E282*$G282*$J282*$CI$10)</f>
        <v>0</v>
      </c>
      <c r="CJ282" s="90"/>
      <c r="CK282" s="89">
        <f>(CJ282*$D282*$E282*$G282*$K282*$CK$10)</f>
        <v>0</v>
      </c>
      <c r="CL282" s="90">
        <v>5</v>
      </c>
      <c r="CM282" s="89">
        <f>(CL282*$D282*$E282*$G282*$J282*$CM$10)</f>
        <v>54982.899999999994</v>
      </c>
      <c r="CN282" s="90"/>
      <c r="CO282" s="89">
        <f>(CN282*$D282*$E282*$G282*$J282*$CO$10)</f>
        <v>0</v>
      </c>
      <c r="CP282" s="90"/>
      <c r="CQ282" s="89">
        <f>(CP282*$D282*$E282*$G282*$J282*$CQ$10)</f>
        <v>0</v>
      </c>
      <c r="CR282" s="90">
        <v>37</v>
      </c>
      <c r="CS282" s="89">
        <f>(CR282*$D282*$E282*$G282*$J282*$CS$10)</f>
        <v>656810.01399999985</v>
      </c>
      <c r="CT282" s="90">
        <v>110</v>
      </c>
      <c r="CU282" s="89">
        <f>(CT282*$D282*$E282*$G282*$J282*$CU$10)</f>
        <v>1952678.42</v>
      </c>
      <c r="CV282" s="90">
        <v>8</v>
      </c>
      <c r="CW282" s="89">
        <f>(CV282*$D282*$E282*$G282*$K282*$CW$10)</f>
        <v>150810.23999999999</v>
      </c>
      <c r="CX282" s="104">
        <v>0</v>
      </c>
      <c r="CY282" s="89">
        <f>(CX282*$D282*$E282*$G282*$K282*$CY$10)</f>
        <v>0</v>
      </c>
      <c r="CZ282" s="90"/>
      <c r="DA282" s="89">
        <f>(CZ282*$D282*$E282*$G282*$J282*$DA$10)</f>
        <v>0</v>
      </c>
      <c r="DB282" s="90">
        <v>0</v>
      </c>
      <c r="DC282" s="95">
        <f>(DB282*$D282*$E282*$G282*$K282*$DC$10)</f>
        <v>0</v>
      </c>
      <c r="DD282" s="90">
        <v>16</v>
      </c>
      <c r="DE282" s="89">
        <f>(DD282*$D282*$E282*$G282*$K282*$DE$10)</f>
        <v>301620.47999999998</v>
      </c>
      <c r="DF282" s="105">
        <v>4</v>
      </c>
      <c r="DG282" s="89">
        <f>(DF282*$D282*$E282*$G282*$K282*$DG$10)</f>
        <v>90486.143999999986</v>
      </c>
      <c r="DH282" s="90">
        <v>32</v>
      </c>
      <c r="DI282" s="89">
        <f>(DH282*$D282*$E282*$G282*$K282*$DI$10)</f>
        <v>681662.28479999991</v>
      </c>
      <c r="DJ282" s="90">
        <v>15</v>
      </c>
      <c r="DK282" s="89">
        <f>(DJ282*$D282*$E282*$G282*$L282*$DK$10)</f>
        <v>450410.94</v>
      </c>
      <c r="DL282" s="90">
        <v>37</v>
      </c>
      <c r="DM282" s="97">
        <f>(DL282*$D282*$E282*$G282*$M282*$DM$10)</f>
        <v>1280405.8679999998</v>
      </c>
      <c r="DN282" s="99">
        <f t="shared" si="1567"/>
        <v>1872</v>
      </c>
      <c r="DO282" s="97">
        <f t="shared" si="1567"/>
        <v>35530564.890800007</v>
      </c>
    </row>
    <row r="283" spans="1:119" ht="60" customHeight="1" x14ac:dyDescent="0.25">
      <c r="A283" s="100"/>
      <c r="B283" s="101">
        <v>242</v>
      </c>
      <c r="C283" s="82" t="s">
        <v>411</v>
      </c>
      <c r="D283" s="83">
        <v>22900</v>
      </c>
      <c r="E283" s="102">
        <v>0.64</v>
      </c>
      <c r="F283" s="102"/>
      <c r="G283" s="85">
        <v>1</v>
      </c>
      <c r="H283" s="86"/>
      <c r="I283" s="86"/>
      <c r="J283" s="83">
        <v>1.4</v>
      </c>
      <c r="K283" s="83">
        <v>1.68</v>
      </c>
      <c r="L283" s="83">
        <v>2.23</v>
      </c>
      <c r="M283" s="87">
        <v>2.57</v>
      </c>
      <c r="N283" s="90">
        <v>3</v>
      </c>
      <c r="O283" s="89">
        <f t="shared" si="1510"/>
        <v>67710.720000000001</v>
      </c>
      <c r="P283" s="90">
        <v>0</v>
      </c>
      <c r="Q283" s="90">
        <f>(P283*$D283*$E283*$G283*$J283*$Q$10)</f>
        <v>0</v>
      </c>
      <c r="R283" s="90">
        <v>0</v>
      </c>
      <c r="S283" s="89">
        <f>(R283*$D283*$E283*$G283*$J283*$S$10)</f>
        <v>0</v>
      </c>
      <c r="T283" s="90"/>
      <c r="U283" s="89">
        <f t="shared" si="1566"/>
        <v>0</v>
      </c>
      <c r="V283" s="90"/>
      <c r="W283" s="89">
        <f>(V283*$D283*$E283*$G283*$J283*$W$10)</f>
        <v>0</v>
      </c>
      <c r="X283" s="90">
        <v>0</v>
      </c>
      <c r="Y283" s="89">
        <f>(X283*$D283*$E283*$G283*$J283*$Y$10)</f>
        <v>0</v>
      </c>
      <c r="Z283" s="90"/>
      <c r="AA283" s="89">
        <f>(Z283*$D283*$E283*$G283*$J283*$AA$10)</f>
        <v>0</v>
      </c>
      <c r="AB283" s="90">
        <v>0</v>
      </c>
      <c r="AC283" s="89">
        <f>(AB283*$D283*$E283*$G283*$J283*$AC$10)</f>
        <v>0</v>
      </c>
      <c r="AD283" s="90"/>
      <c r="AE283" s="89">
        <f>(AD283*$D283*$E283*$G283*$J283*$AE$10)</f>
        <v>0</v>
      </c>
      <c r="AF283" s="90">
        <v>0</v>
      </c>
      <c r="AG283" s="89">
        <f>(AF283*$D283*$E283*$G283*$J283*$AG$10)</f>
        <v>0</v>
      </c>
      <c r="AH283" s="90"/>
      <c r="AI283" s="89">
        <f>(AH283*$D283*$E283*$G283*$J283*$AI$10)</f>
        <v>0</v>
      </c>
      <c r="AJ283" s="90"/>
      <c r="AK283" s="89">
        <f>(AJ283*$D283*$E283*$G283*$J283*$AK$10)</f>
        <v>0</v>
      </c>
      <c r="AL283" s="104">
        <v>0</v>
      </c>
      <c r="AM283" s="89">
        <f>(AL283*$D283*$E283*$G283*$K283*$AM$10)</f>
        <v>0</v>
      </c>
      <c r="AN283" s="90"/>
      <c r="AO283" s="95">
        <f>(AN283*$D283*$E283*$G283*$K283*$AO$10)</f>
        <v>0</v>
      </c>
      <c r="AP283" s="90"/>
      <c r="AQ283" s="89">
        <f>(AP283*$D283*$E283*$G283*$J283*$AQ$10)</f>
        <v>0</v>
      </c>
      <c r="AR283" s="90"/>
      <c r="AS283" s="90">
        <f>(AR283*$D283*$E283*$G283*$J283*$AS$10)</f>
        <v>0</v>
      </c>
      <c r="AT283" s="90"/>
      <c r="AU283" s="90">
        <f>(AT283*$D283*$E283*$G283*$J283*$AU$10)</f>
        <v>0</v>
      </c>
      <c r="AV283" s="90">
        <v>0</v>
      </c>
      <c r="AW283" s="89">
        <f>(AV283*$D283*$E283*$G283*$J283*$AW$10)</f>
        <v>0</v>
      </c>
      <c r="AX283" s="90">
        <v>0</v>
      </c>
      <c r="AY283" s="89">
        <f>(AX283*$D283*$E283*$G283*$J283*$AY$10)</f>
        <v>0</v>
      </c>
      <c r="AZ283" s="90">
        <v>0</v>
      </c>
      <c r="BA283" s="89">
        <f>(AZ283*$D283*$E283*$G283*$J283*$BA$10)</f>
        <v>0</v>
      </c>
      <c r="BB283" s="90"/>
      <c r="BC283" s="89">
        <f>(BB283*$D283*$E283*$G283*$J283*$BC$10)</f>
        <v>0</v>
      </c>
      <c r="BD283" s="90"/>
      <c r="BE283" s="89">
        <f>(BD283*$D283*$E283*$G283*$J283*$BE$10)</f>
        <v>0</v>
      </c>
      <c r="BF283" s="90"/>
      <c r="BG283" s="89">
        <f>(BF283*$D283*$E283*$G283*$K283*$BG$10)</f>
        <v>0</v>
      </c>
      <c r="BH283" s="90">
        <v>0</v>
      </c>
      <c r="BI283" s="89">
        <f>(BH283*$D283*$E283*$G283*$K283*$BI$10)</f>
        <v>0</v>
      </c>
      <c r="BJ283" s="90">
        <v>0</v>
      </c>
      <c r="BK283" s="89">
        <f>(BJ283*$D283*$E283*$G283*$K283*$BK$10)</f>
        <v>0</v>
      </c>
      <c r="BL283" s="90">
        <v>0</v>
      </c>
      <c r="BM283" s="89">
        <f>(BL283*$D283*$E283*$G283*$K283*$BM$10)</f>
        <v>0</v>
      </c>
      <c r="BN283" s="90"/>
      <c r="BO283" s="89">
        <f>(BN283*$D283*$E283*$G283*$K283*$BO$10)</f>
        <v>0</v>
      </c>
      <c r="BP283" s="90"/>
      <c r="BQ283" s="89">
        <f>(BP283*$D283*$E283*$G283*$K283*$BQ$10)</f>
        <v>0</v>
      </c>
      <c r="BR283" s="90">
        <v>1</v>
      </c>
      <c r="BS283" s="89">
        <f>(BR283*$D283*$E283*$G283*$K283*$BS$10)</f>
        <v>30777.599999999999</v>
      </c>
      <c r="BT283" s="90"/>
      <c r="BU283" s="89">
        <f>(BT283*$D283*$E283*$G283*$K283*$BU$10)</f>
        <v>0</v>
      </c>
      <c r="BV283" s="90">
        <v>3</v>
      </c>
      <c r="BW283" s="89">
        <f>(BV283*$D283*$E283*$G283*$K283*$BW$10)</f>
        <v>92332.799999999988</v>
      </c>
      <c r="BX283" s="90"/>
      <c r="BY283" s="89">
        <f>(BX283*$D283*$E283*$G283*$K283*$BY$10)</f>
        <v>0</v>
      </c>
      <c r="BZ283" s="90">
        <v>1</v>
      </c>
      <c r="CA283" s="97">
        <f>(BZ283*$D283*$E283*$G283*$K283*$CA$10)</f>
        <v>24622.079999999998</v>
      </c>
      <c r="CB283" s="90">
        <v>0</v>
      </c>
      <c r="CC283" s="89">
        <f>(CB283*$D283*$E283*$G283*$J283*$CC$10)</f>
        <v>0</v>
      </c>
      <c r="CD283" s="90">
        <v>0</v>
      </c>
      <c r="CE283" s="89">
        <f>(CD283*$D283*$E283*$G283*$J283*$CE$10)</f>
        <v>0</v>
      </c>
      <c r="CF283" s="90"/>
      <c r="CG283" s="89">
        <f>(CF283*$D283*$E283*$G283*$J283*$CG$10)</f>
        <v>0</v>
      </c>
      <c r="CH283" s="90"/>
      <c r="CI283" s="90">
        <f>(CH283*$D283*$E283*$G283*$J283*$CI$10)</f>
        <v>0</v>
      </c>
      <c r="CJ283" s="90"/>
      <c r="CK283" s="89">
        <f>(CJ283*$D283*$E283*$G283*$K283*$CK$10)</f>
        <v>0</v>
      </c>
      <c r="CL283" s="90"/>
      <c r="CM283" s="89">
        <f>(CL283*$D283*$E283*$G283*$J283*$CM$10)</f>
        <v>0</v>
      </c>
      <c r="CN283" s="90"/>
      <c r="CO283" s="89">
        <f>(CN283*$D283*$E283*$G283*$J283*$CO$10)</f>
        <v>0</v>
      </c>
      <c r="CP283" s="90"/>
      <c r="CQ283" s="89">
        <f>(CP283*$D283*$E283*$G283*$J283*$CQ$10)</f>
        <v>0</v>
      </c>
      <c r="CR283" s="159"/>
      <c r="CS283" s="89">
        <f>(CR283*$D283*$E283*$G283*$J283*$CS$10)</f>
        <v>0</v>
      </c>
      <c r="CT283" s="90"/>
      <c r="CU283" s="89">
        <f>(CT283*$D283*$E283*$G283*$J283*$CU$10)</f>
        <v>0</v>
      </c>
      <c r="CV283" s="90">
        <v>0</v>
      </c>
      <c r="CW283" s="89">
        <f>(CV283*$D283*$E283*$G283*$K283*$CW$10)</f>
        <v>0</v>
      </c>
      <c r="CX283" s="104">
        <v>0</v>
      </c>
      <c r="CY283" s="89">
        <f>(CX283*$D283*$E283*$G283*$K283*$CY$10)</f>
        <v>0</v>
      </c>
      <c r="CZ283" s="90"/>
      <c r="DA283" s="89">
        <f>(CZ283*$D283*$E283*$G283*$J283*$DA$10)</f>
        <v>0</v>
      </c>
      <c r="DB283" s="90">
        <v>0</v>
      </c>
      <c r="DC283" s="95">
        <f>(DB283*$D283*$E283*$G283*$K283*$DC$10)</f>
        <v>0</v>
      </c>
      <c r="DD283" s="90"/>
      <c r="DE283" s="89">
        <f>(DD283*$D283*$E283*$G283*$K283*$DE$10)</f>
        <v>0</v>
      </c>
      <c r="DF283" s="105"/>
      <c r="DG283" s="89">
        <f>(DF283*$D283*$E283*$G283*$K283*$DG$10)</f>
        <v>0</v>
      </c>
      <c r="DH283" s="90"/>
      <c r="DI283" s="89">
        <f>(DH283*$D283*$E283*$G283*$K283*$DI$10)</f>
        <v>0</v>
      </c>
      <c r="DJ283" s="90"/>
      <c r="DK283" s="89">
        <f>(DJ283*$D283*$E283*$G283*$L283*$DK$10)</f>
        <v>0</v>
      </c>
      <c r="DL283" s="90"/>
      <c r="DM283" s="97">
        <f>(DL283*$D283*$E283*$G283*$M283*$DM$10)</f>
        <v>0</v>
      </c>
      <c r="DN283" s="99">
        <f t="shared" si="1567"/>
        <v>8</v>
      </c>
      <c r="DO283" s="97">
        <f t="shared" si="1567"/>
        <v>215443.19999999998</v>
      </c>
    </row>
    <row r="284" spans="1:119" ht="15.75" customHeight="1" x14ac:dyDescent="0.25">
      <c r="A284" s="100"/>
      <c r="B284" s="101">
        <v>243</v>
      </c>
      <c r="C284" s="82" t="s">
        <v>412</v>
      </c>
      <c r="D284" s="83">
        <v>22900</v>
      </c>
      <c r="E284" s="102">
        <v>0.73</v>
      </c>
      <c r="F284" s="102"/>
      <c r="G284" s="85">
        <v>1</v>
      </c>
      <c r="H284" s="86"/>
      <c r="I284" s="86"/>
      <c r="J284" s="83">
        <v>1.4</v>
      </c>
      <c r="K284" s="83">
        <v>1.68</v>
      </c>
      <c r="L284" s="83">
        <v>2.23</v>
      </c>
      <c r="M284" s="87">
        <v>2.57</v>
      </c>
      <c r="N284" s="90">
        <v>81</v>
      </c>
      <c r="O284" s="89">
        <f>(N284*$D284*$E284*$G284*$J284)</f>
        <v>1895707.7999999998</v>
      </c>
      <c r="P284" s="90">
        <v>0</v>
      </c>
      <c r="Q284" s="90">
        <f>(P284*$D284*$E284*$G284*$J284)</f>
        <v>0</v>
      </c>
      <c r="R284" s="90"/>
      <c r="S284" s="89">
        <f>(R284*$D284*$E284*$G284*$J284)</f>
        <v>0</v>
      </c>
      <c r="T284" s="90"/>
      <c r="U284" s="89">
        <f>(T284*$D284*$E284*$G284*$J284)</f>
        <v>0</v>
      </c>
      <c r="V284" s="90">
        <v>0</v>
      </c>
      <c r="W284" s="89">
        <f>(V284*$D284*$E284*$G284*$J284)</f>
        <v>0</v>
      </c>
      <c r="X284" s="90">
        <v>0</v>
      </c>
      <c r="Y284" s="89">
        <f>(X284*$D284*$E284*$G284*$J284)</f>
        <v>0</v>
      </c>
      <c r="Z284" s="90"/>
      <c r="AA284" s="89">
        <f>(Z284*$D284*$E284*$G284*$J284)</f>
        <v>0</v>
      </c>
      <c r="AB284" s="90">
        <v>0</v>
      </c>
      <c r="AC284" s="89">
        <f>(AB284*$D284*$E284*$G284*$J284)</f>
        <v>0</v>
      </c>
      <c r="AD284" s="90">
        <v>1</v>
      </c>
      <c r="AE284" s="89">
        <f>(AD284*$D284*$E284*$G284*$J284)</f>
        <v>23403.8</v>
      </c>
      <c r="AF284" s="90">
        <v>0</v>
      </c>
      <c r="AG284" s="89">
        <f>(AF284*$D284*$E284*$G284*$J284)</f>
        <v>0</v>
      </c>
      <c r="AH284" s="90"/>
      <c r="AI284" s="89">
        <f>(AH284*$D284*$E284*$G284*$J284)</f>
        <v>0</v>
      </c>
      <c r="AJ284" s="90">
        <v>89</v>
      </c>
      <c r="AK284" s="89">
        <f>(AJ284*$D284*$E284*$G284*$J284)</f>
        <v>2082938.2</v>
      </c>
      <c r="AL284" s="104">
        <v>0</v>
      </c>
      <c r="AM284" s="89">
        <f>(AL284*$D284*$E284*$G284*$K284)</f>
        <v>0</v>
      </c>
      <c r="AN284" s="90">
        <v>3</v>
      </c>
      <c r="AO284" s="95">
        <f>(AN284*$D284*$E284*$G284*$K284)</f>
        <v>84253.68</v>
      </c>
      <c r="AP284" s="90"/>
      <c r="AQ284" s="89">
        <f>(AP284*$D284*$E284*$G284*$J284)</f>
        <v>0</v>
      </c>
      <c r="AR284" s="90">
        <f>8-2</f>
        <v>6</v>
      </c>
      <c r="AS284" s="90">
        <f>(AR284*$D284*$E284*$G284*$J284)</f>
        <v>140422.79999999999</v>
      </c>
      <c r="AT284" s="90"/>
      <c r="AU284" s="90">
        <f>(AT284*$D284*$E284*$G284*$J284)</f>
        <v>0</v>
      </c>
      <c r="AV284" s="90">
        <v>0</v>
      </c>
      <c r="AW284" s="89">
        <f>(AV284*$D284*$E284*$G284*$J284)</f>
        <v>0</v>
      </c>
      <c r="AX284" s="90">
        <v>0</v>
      </c>
      <c r="AY284" s="89">
        <f>(AX284*$D284*$E284*$G284*$J284)</f>
        <v>0</v>
      </c>
      <c r="AZ284" s="90">
        <v>0</v>
      </c>
      <c r="BA284" s="89">
        <f>(AZ284*$D284*$E284*$G284*$J284)</f>
        <v>0</v>
      </c>
      <c r="BB284" s="90">
        <v>10</v>
      </c>
      <c r="BC284" s="89">
        <f>(BB284*$D284*$E284*$G284*$J284)</f>
        <v>234037.99999999997</v>
      </c>
      <c r="BD284" s="90">
        <v>8</v>
      </c>
      <c r="BE284" s="89">
        <f>(BD284*$D284*$E284*$G284*$J284)</f>
        <v>187230.4</v>
      </c>
      <c r="BF284" s="90">
        <v>20</v>
      </c>
      <c r="BG284" s="89">
        <f>(BF284*$D284*$E284*$G284*$K284)</f>
        <v>561691.19999999995</v>
      </c>
      <c r="BH284" s="90"/>
      <c r="BI284" s="89">
        <f>(BH284*$D284*$E284*$G284*$K284)</f>
        <v>0</v>
      </c>
      <c r="BJ284" s="90"/>
      <c r="BK284" s="89">
        <f>(BJ284*$D284*$E284*$G284*$K284)</f>
        <v>0</v>
      </c>
      <c r="BL284" s="90">
        <v>0</v>
      </c>
      <c r="BM284" s="89">
        <f>(BL284*$D284*$E284*$G284*$K284)</f>
        <v>0</v>
      </c>
      <c r="BN284" s="90">
        <f>40-11</f>
        <v>29</v>
      </c>
      <c r="BO284" s="89">
        <f>(BN284*$D284*$E284*$G284*$K284)</f>
        <v>814452.24</v>
      </c>
      <c r="BP284" s="90">
        <v>10</v>
      </c>
      <c r="BQ284" s="89">
        <f>(BP284*$D284*$E284*$G284*$K284)</f>
        <v>280845.59999999998</v>
      </c>
      <c r="BR284" s="90">
        <v>12</v>
      </c>
      <c r="BS284" s="89">
        <f>(BR284*$D284*$E284*$G284*$K284)</f>
        <v>337014.72</v>
      </c>
      <c r="BT284" s="90">
        <v>7</v>
      </c>
      <c r="BU284" s="89">
        <f>(BT284*$D284*$E284*$G284*$K284)</f>
        <v>196591.91999999998</v>
      </c>
      <c r="BV284" s="90">
        <v>17</v>
      </c>
      <c r="BW284" s="89">
        <f>(BV284*$D284*$E284*$G284*$K284)</f>
        <v>477437.51999999996</v>
      </c>
      <c r="BX284" s="90">
        <v>16</v>
      </c>
      <c r="BY284" s="89">
        <f>(BX284*$D284*$E284*$G284*$K284)</f>
        <v>449352.95999999996</v>
      </c>
      <c r="BZ284" s="90">
        <v>7</v>
      </c>
      <c r="CA284" s="97">
        <f>(BZ284*$D284*$E284*$G284*$K284)</f>
        <v>196591.91999999998</v>
      </c>
      <c r="CB284" s="90">
        <v>0</v>
      </c>
      <c r="CC284" s="89">
        <f>(CB284*$D284*$E284*$G284*$J284)</f>
        <v>0</v>
      </c>
      <c r="CD284" s="90">
        <v>0</v>
      </c>
      <c r="CE284" s="89">
        <f>(CD284*$D284*$E284*$G284*$J284)</f>
        <v>0</v>
      </c>
      <c r="CF284" s="90">
        <v>0</v>
      </c>
      <c r="CG284" s="89">
        <f>(CF284*$D284*$E284*$G284*$J284)</f>
        <v>0</v>
      </c>
      <c r="CH284" s="90"/>
      <c r="CI284" s="90">
        <f>(CH284*$D284*$E284*$G284*$J284)</f>
        <v>0</v>
      </c>
      <c r="CJ284" s="90"/>
      <c r="CK284" s="89">
        <f>(CJ284*$D284*$E284*$G284*$K284)</f>
        <v>0</v>
      </c>
      <c r="CL284" s="90">
        <v>12</v>
      </c>
      <c r="CM284" s="89">
        <f>(CL284*$D284*$E284*$G284*$J284)</f>
        <v>280845.59999999998</v>
      </c>
      <c r="CN284" s="90"/>
      <c r="CO284" s="89">
        <f>(CN284*$D284*$E284*$G284*$J284)</f>
        <v>0</v>
      </c>
      <c r="CP284" s="90">
        <v>4</v>
      </c>
      <c r="CQ284" s="89">
        <f>(CP284*$D284*$E284*$G284*$J284)</f>
        <v>93615.2</v>
      </c>
      <c r="CR284" s="90">
        <v>7</v>
      </c>
      <c r="CS284" s="89">
        <f>(CR284*$D284*$E284*$G284*$J284)</f>
        <v>163826.59999999998</v>
      </c>
      <c r="CT284" s="90">
        <v>7</v>
      </c>
      <c r="CU284" s="89">
        <f>(CT284*$D284*$E284*$G284*$J284)</f>
        <v>163826.59999999998</v>
      </c>
      <c r="CV284" s="90"/>
      <c r="CW284" s="89">
        <f>(CV284*$D284*$E284*$G284*$K284)</f>
        <v>0</v>
      </c>
      <c r="CX284" s="104">
        <v>0</v>
      </c>
      <c r="CY284" s="89">
        <f>(CX284*$D284*$E284*$G284*$K284)</f>
        <v>0</v>
      </c>
      <c r="CZ284" s="90"/>
      <c r="DA284" s="89">
        <f>(CZ284*$D284*$E284*$G284*$J284)</f>
        <v>0</v>
      </c>
      <c r="DB284" s="90">
        <v>0</v>
      </c>
      <c r="DC284" s="95">
        <f>(DB284*$D284*$E284*$G284*$K284)</f>
        <v>0</v>
      </c>
      <c r="DD284" s="90">
        <v>1</v>
      </c>
      <c r="DE284" s="89">
        <f>(DD284*$D284*$E284*$G284*$K284)</f>
        <v>28084.559999999998</v>
      </c>
      <c r="DF284" s="105"/>
      <c r="DG284" s="89">
        <f>(DF284*$D284*$E284*$G284*$K284)</f>
        <v>0</v>
      </c>
      <c r="DH284" s="90"/>
      <c r="DI284" s="89">
        <f>(DH284*$D284*$E284*$G284*$K284)</f>
        <v>0</v>
      </c>
      <c r="DJ284" s="90"/>
      <c r="DK284" s="89">
        <f>(DJ284*$D284*$E284*$G284*$L284)</f>
        <v>0</v>
      </c>
      <c r="DL284" s="90">
        <v>9</v>
      </c>
      <c r="DM284" s="97">
        <f>(DL284*$D284*$E284*$G284*$M284)</f>
        <v>386664.20999999996</v>
      </c>
      <c r="DN284" s="99">
        <f t="shared" si="1567"/>
        <v>356</v>
      </c>
      <c r="DO284" s="97">
        <f t="shared" si="1567"/>
        <v>9078835.5299999975</v>
      </c>
    </row>
    <row r="285" spans="1:119" ht="45" customHeight="1" x14ac:dyDescent="0.25">
      <c r="A285" s="100"/>
      <c r="B285" s="101">
        <v>244</v>
      </c>
      <c r="C285" s="82" t="s">
        <v>413</v>
      </c>
      <c r="D285" s="83">
        <v>22900</v>
      </c>
      <c r="E285" s="102">
        <v>0.67</v>
      </c>
      <c r="F285" s="102"/>
      <c r="G285" s="85">
        <v>1</v>
      </c>
      <c r="H285" s="86"/>
      <c r="I285" s="86"/>
      <c r="J285" s="83">
        <v>1.4</v>
      </c>
      <c r="K285" s="83">
        <v>1.68</v>
      </c>
      <c r="L285" s="83">
        <v>2.23</v>
      </c>
      <c r="M285" s="87">
        <v>2.57</v>
      </c>
      <c r="N285" s="90">
        <v>42</v>
      </c>
      <c r="O285" s="89">
        <f t="shared" si="1510"/>
        <v>992385.24</v>
      </c>
      <c r="P285" s="90">
        <v>0</v>
      </c>
      <c r="Q285" s="90">
        <f t="shared" ref="Q285:Q293" si="1568">(P285*$D285*$E285*$G285*$J285*$Q$10)</f>
        <v>0</v>
      </c>
      <c r="R285" s="90">
        <v>230</v>
      </c>
      <c r="S285" s="89">
        <f t="shared" ref="S285:S293" si="1569">(R285*$D285*$E285*$G285*$J285*$S$10)</f>
        <v>5434490.6000000006</v>
      </c>
      <c r="T285" s="90">
        <v>15</v>
      </c>
      <c r="U285" s="89">
        <f t="shared" ref="U285:U293" si="1570">(T285/12*7*$D285*$E285*$G285*$J285*$U$10)+(T285/12*5*$D285*$E285*$G285*$J285*$U$11)</f>
        <v>361135.86250000005</v>
      </c>
      <c r="V285" s="90">
        <v>0</v>
      </c>
      <c r="W285" s="89">
        <f t="shared" ref="W285:W293" si="1571">(V285*$D285*$E285*$G285*$J285*$W$10)</f>
        <v>0</v>
      </c>
      <c r="X285" s="90">
        <v>0</v>
      </c>
      <c r="Y285" s="89">
        <f t="shared" ref="Y285:Y293" si="1572">(X285*$D285*$E285*$G285*$J285*$Y$10)</f>
        <v>0</v>
      </c>
      <c r="Z285" s="90"/>
      <c r="AA285" s="89">
        <f t="shared" ref="AA285:AA293" si="1573">(Z285*$D285*$E285*$G285*$J285*$AA$10)</f>
        <v>0</v>
      </c>
      <c r="AB285" s="90">
        <v>0</v>
      </c>
      <c r="AC285" s="89">
        <f t="shared" ref="AC285:AC293" si="1574">(AB285*$D285*$E285*$G285*$J285*$AC$10)</f>
        <v>0</v>
      </c>
      <c r="AD285" s="90"/>
      <c r="AE285" s="89">
        <f t="shared" ref="AE285:AE293" si="1575">(AD285*$D285*$E285*$G285*$J285*$AE$10)</f>
        <v>0</v>
      </c>
      <c r="AF285" s="90">
        <v>0</v>
      </c>
      <c r="AG285" s="89">
        <f t="shared" ref="AG285:AG293" si="1576">(AF285*$D285*$E285*$G285*$J285*$AG$10)</f>
        <v>0</v>
      </c>
      <c r="AH285" s="90"/>
      <c r="AI285" s="89">
        <f t="shared" ref="AI285:AI293" si="1577">(AH285*$D285*$E285*$G285*$J285*$AI$10)</f>
        <v>0</v>
      </c>
      <c r="AJ285" s="90">
        <v>57</v>
      </c>
      <c r="AK285" s="89">
        <f t="shared" ref="AK285:AK293" si="1578">(AJ285*$D285*$E285*$G285*$J285*$AK$10)</f>
        <v>1346808.54</v>
      </c>
      <c r="AL285" s="104">
        <v>0</v>
      </c>
      <c r="AM285" s="89">
        <f t="shared" ref="AM285:AM293" si="1579">(AL285*$D285*$E285*$G285*$K285*$AM$10)</f>
        <v>0</v>
      </c>
      <c r="AN285" s="90">
        <v>5</v>
      </c>
      <c r="AO285" s="95">
        <f t="shared" ref="AO285:AO293" si="1580">(AN285*$D285*$E285*$G285*$K285*$AO$10)</f>
        <v>141769.32</v>
      </c>
      <c r="AP285" s="90">
        <v>10</v>
      </c>
      <c r="AQ285" s="89">
        <f t="shared" ref="AQ285:AQ293" si="1581">(AP285*$D285*$E285*$G285*$J285*$AQ$10)</f>
        <v>214802</v>
      </c>
      <c r="AR285" s="90">
        <f>3-2</f>
        <v>1</v>
      </c>
      <c r="AS285" s="90">
        <f t="shared" ref="AS285:AS293" si="1582">(AR285*$D285*$E285*$G285*$J285*$AS$10)</f>
        <v>19332.18</v>
      </c>
      <c r="AT285" s="90">
        <v>3</v>
      </c>
      <c r="AU285" s="90">
        <f t="shared" ref="AU285:AU293" si="1583">(AT285*$D285*$E285*$G285*$J285*$AU$10)</f>
        <v>74106.689999999988</v>
      </c>
      <c r="AV285" s="90">
        <v>0</v>
      </c>
      <c r="AW285" s="89">
        <f t="shared" ref="AW285:AW293" si="1584">(AV285*$D285*$E285*$G285*$J285*$AW$10)</f>
        <v>0</v>
      </c>
      <c r="AX285" s="90">
        <v>0</v>
      </c>
      <c r="AY285" s="89">
        <f t="shared" ref="AY285:AY293" si="1585">(AX285*$D285*$E285*$G285*$J285*$AY$10)</f>
        <v>0</v>
      </c>
      <c r="AZ285" s="90">
        <v>0</v>
      </c>
      <c r="BA285" s="89">
        <f t="shared" ref="BA285:BA293" si="1586">(AZ285*$D285*$E285*$G285*$J285*$BA$10)</f>
        <v>0</v>
      </c>
      <c r="BB285" s="90">
        <v>14</v>
      </c>
      <c r="BC285" s="89">
        <f t="shared" ref="BC285:BC293" si="1587">(BB285*$D285*$E285*$G285*$J285*$BC$10)</f>
        <v>330795.08</v>
      </c>
      <c r="BD285" s="90">
        <v>17</v>
      </c>
      <c r="BE285" s="89">
        <f t="shared" ref="BE285:BE293" si="1588">(BD285*$D285*$E285*$G285*$J285*$BE$10)</f>
        <v>401679.74000000005</v>
      </c>
      <c r="BF285" s="90">
        <v>19</v>
      </c>
      <c r="BG285" s="89">
        <f t="shared" ref="BG285:BG293" si="1589">(BF285*$D285*$E285*$G285*$K285*$BG$10)</f>
        <v>489748.56</v>
      </c>
      <c r="BH285" s="90">
        <v>4</v>
      </c>
      <c r="BI285" s="89">
        <f t="shared" ref="BI285:BI293" si="1590">(BH285*$D285*$E285*$G285*$K285*$BI$10)</f>
        <v>103104.96000000001</v>
      </c>
      <c r="BJ285" s="90">
        <v>55</v>
      </c>
      <c r="BK285" s="89">
        <f t="shared" ref="BK285:BK293" si="1591">(BJ285*$D285*$E285*$G285*$K285*$BK$10)</f>
        <v>1630347.18</v>
      </c>
      <c r="BL285" s="90">
        <v>0</v>
      </c>
      <c r="BM285" s="89">
        <f t="shared" ref="BM285:BM293" si="1592">(BL285*$D285*$E285*$G285*$K285*$BM$10)</f>
        <v>0</v>
      </c>
      <c r="BN285" s="90">
        <f>57-13</f>
        <v>44</v>
      </c>
      <c r="BO285" s="89">
        <f t="shared" ref="BO285:BO293" si="1593">(BN285*$D285*$E285*$G285*$K285*$BO$10)</f>
        <v>1247570.0160000001</v>
      </c>
      <c r="BP285" s="90">
        <v>20</v>
      </c>
      <c r="BQ285" s="89">
        <f t="shared" ref="BQ285:BQ293" si="1594">(BP285*$D285*$E285*$G285*$K285*$BQ$10)</f>
        <v>515524.8</v>
      </c>
      <c r="BR285" s="90">
        <v>15</v>
      </c>
      <c r="BS285" s="89">
        <f t="shared" ref="BS285:BS293" si="1595">(BR285*$D285*$E285*$G285*$K285*$BS$10)</f>
        <v>483304.5</v>
      </c>
      <c r="BT285" s="90">
        <v>5</v>
      </c>
      <c r="BU285" s="89">
        <f t="shared" ref="BU285:BU293" si="1596">(BT285*$D285*$E285*$G285*$K285*$BU$10)</f>
        <v>115993.08</v>
      </c>
      <c r="BV285" s="90">
        <v>5</v>
      </c>
      <c r="BW285" s="89">
        <f t="shared" ref="BW285:BW293" si="1597">(BV285*$D285*$E285*$G285*$K285*$BW$10)</f>
        <v>161101.5</v>
      </c>
      <c r="BX285" s="90">
        <v>31</v>
      </c>
      <c r="BY285" s="89">
        <f t="shared" ref="BY285:BY293" si="1598">(BX285*$D285*$E285*$G285*$K285*$BY$10)</f>
        <v>799063.44</v>
      </c>
      <c r="BZ285" s="90">
        <v>18</v>
      </c>
      <c r="CA285" s="97">
        <f t="shared" ref="CA285:CA293" si="1599">(BZ285*$D285*$E285*$G285*$K285*$CA$10)</f>
        <v>463972.32</v>
      </c>
      <c r="CB285" s="90">
        <v>0</v>
      </c>
      <c r="CC285" s="89">
        <f t="shared" ref="CC285:CC293" si="1600">(CB285*$D285*$E285*$G285*$J285*$CC$10)</f>
        <v>0</v>
      </c>
      <c r="CD285" s="90">
        <v>5</v>
      </c>
      <c r="CE285" s="89">
        <f t="shared" ref="CE285:CE293" si="1601">(CD285*$D285*$E285*$G285*$J285*$CE$10)</f>
        <v>121363.12999999999</v>
      </c>
      <c r="CF285" s="90">
        <v>0</v>
      </c>
      <c r="CG285" s="89">
        <f t="shared" ref="CG285:CG293" si="1602">(CF285*$D285*$E285*$G285*$J285*$CG$10)</f>
        <v>0</v>
      </c>
      <c r="CH285" s="90"/>
      <c r="CI285" s="90">
        <f t="shared" ref="CI285:CI293" si="1603">(CH285*$D285*$E285*$G285*$J285*$CI$10)</f>
        <v>0</v>
      </c>
      <c r="CJ285" s="90"/>
      <c r="CK285" s="89">
        <f t="shared" ref="CK285:CK293" si="1604">(CJ285*$D285*$E285*$G285*$K285*$CK$10)</f>
        <v>0</v>
      </c>
      <c r="CL285" s="90">
        <v>5</v>
      </c>
      <c r="CM285" s="89">
        <f t="shared" ref="CM285:CM293" si="1605">(CL285*$D285*$E285*$G285*$J285*$CM$10)</f>
        <v>75180.7</v>
      </c>
      <c r="CN285" s="90"/>
      <c r="CO285" s="89">
        <f t="shared" ref="CO285:CO293" si="1606">(CN285*$D285*$E285*$G285*$J285*$CO$10)</f>
        <v>0</v>
      </c>
      <c r="CP285" s="90">
        <v>8</v>
      </c>
      <c r="CQ285" s="89">
        <f t="shared" ref="CQ285:CQ293" si="1607">(CP285*$D285*$E285*$G285*$J285*$CQ$10)</f>
        <v>120289.12</v>
      </c>
      <c r="CR285" s="90">
        <v>3</v>
      </c>
      <c r="CS285" s="89">
        <f t="shared" ref="CS285:CS293" si="1608">(CR285*$D285*$E285*$G285*$J285*$CS$10)</f>
        <v>72817.877999999997</v>
      </c>
      <c r="CT285" s="90">
        <v>6</v>
      </c>
      <c r="CU285" s="89">
        <f t="shared" ref="CU285:CU293" si="1609">(CT285*$D285*$E285*$G285*$J285*$CU$10)</f>
        <v>145635.75599999999</v>
      </c>
      <c r="CV285" s="90">
        <v>5</v>
      </c>
      <c r="CW285" s="89">
        <f t="shared" ref="CW285:CW293" si="1610">(CV285*$D285*$E285*$G285*$K285*$CW$10)</f>
        <v>128881.2</v>
      </c>
      <c r="CX285" s="104">
        <v>0</v>
      </c>
      <c r="CY285" s="89">
        <f t="shared" ref="CY285:CY293" si="1611">(CX285*$D285*$E285*$G285*$K285*$CY$10)</f>
        <v>0</v>
      </c>
      <c r="CZ285" s="90"/>
      <c r="DA285" s="89">
        <f t="shared" ref="DA285:DA293" si="1612">(CZ285*$D285*$E285*$G285*$J285*$DA$10)</f>
        <v>0</v>
      </c>
      <c r="DB285" s="90">
        <v>0</v>
      </c>
      <c r="DC285" s="95">
        <f t="shared" ref="DC285:DC293" si="1613">(DB285*$D285*$E285*$G285*$K285*$DC$10)</f>
        <v>0</v>
      </c>
      <c r="DD285" s="90">
        <v>1</v>
      </c>
      <c r="DE285" s="89">
        <f t="shared" ref="DE285:DE293" si="1614">(DD285*$D285*$E285*$G285*$K285*$DE$10)</f>
        <v>25776.240000000002</v>
      </c>
      <c r="DF285" s="105">
        <v>3</v>
      </c>
      <c r="DG285" s="89">
        <f t="shared" ref="DG285:DG293" si="1615">(DF285*$D285*$E285*$G285*$K285*$DG$10)</f>
        <v>92794.463999999993</v>
      </c>
      <c r="DH285" s="90">
        <v>7</v>
      </c>
      <c r="DI285" s="89">
        <f t="shared" ref="DI285:DI293" si="1616">(DH285*$D285*$E285*$G285*$K285*$DI$10)</f>
        <v>203890.05839999998</v>
      </c>
      <c r="DJ285" s="90">
        <v>7</v>
      </c>
      <c r="DK285" s="89">
        <f t="shared" ref="DK285:DK293" si="1617">(DJ285*$D285*$E285*$G285*$L285*$DK$10)</f>
        <v>287405.076</v>
      </c>
      <c r="DL285" s="90">
        <v>7</v>
      </c>
      <c r="DM285" s="97">
        <f t="shared" ref="DM285:DM293" si="1618">(DL285*$D285*$E285*$G285*$M285*$DM$10)</f>
        <v>331224.68400000001</v>
      </c>
      <c r="DN285" s="99">
        <f t="shared" si="1567"/>
        <v>667</v>
      </c>
      <c r="DO285" s="97">
        <f t="shared" si="1567"/>
        <v>16932293.914900001</v>
      </c>
    </row>
    <row r="286" spans="1:119" ht="30.75" customHeight="1" x14ac:dyDescent="0.25">
      <c r="A286" s="100"/>
      <c r="B286" s="101">
        <v>245</v>
      </c>
      <c r="C286" s="82" t="s">
        <v>414</v>
      </c>
      <c r="D286" s="83">
        <v>22900</v>
      </c>
      <c r="E286" s="102">
        <v>1.2</v>
      </c>
      <c r="F286" s="102"/>
      <c r="G286" s="85">
        <v>1</v>
      </c>
      <c r="H286" s="86"/>
      <c r="I286" s="86"/>
      <c r="J286" s="83">
        <v>1.4</v>
      </c>
      <c r="K286" s="83">
        <v>1.68</v>
      </c>
      <c r="L286" s="83">
        <v>2.23</v>
      </c>
      <c r="M286" s="87">
        <v>2.57</v>
      </c>
      <c r="N286" s="90">
        <v>73</v>
      </c>
      <c r="O286" s="89">
        <f t="shared" si="1510"/>
        <v>3089301.6</v>
      </c>
      <c r="P286" s="90">
        <v>0</v>
      </c>
      <c r="Q286" s="90">
        <f t="shared" si="1568"/>
        <v>0</v>
      </c>
      <c r="R286" s="90"/>
      <c r="S286" s="89">
        <f t="shared" si="1569"/>
        <v>0</v>
      </c>
      <c r="T286" s="90"/>
      <c r="U286" s="89">
        <f t="shared" si="1570"/>
        <v>0</v>
      </c>
      <c r="V286" s="90">
        <v>14</v>
      </c>
      <c r="W286" s="89">
        <f t="shared" si="1571"/>
        <v>592468.80000000005</v>
      </c>
      <c r="X286" s="90">
        <v>0</v>
      </c>
      <c r="Y286" s="89">
        <f t="shared" si="1572"/>
        <v>0</v>
      </c>
      <c r="Z286" s="90"/>
      <c r="AA286" s="89">
        <f t="shared" si="1573"/>
        <v>0</v>
      </c>
      <c r="AB286" s="90">
        <v>0</v>
      </c>
      <c r="AC286" s="89">
        <f t="shared" si="1574"/>
        <v>0</v>
      </c>
      <c r="AD286" s="90">
        <v>2</v>
      </c>
      <c r="AE286" s="89">
        <f t="shared" si="1575"/>
        <v>84638.400000000009</v>
      </c>
      <c r="AF286" s="90">
        <v>0</v>
      </c>
      <c r="AG286" s="89">
        <f t="shared" si="1576"/>
        <v>0</v>
      </c>
      <c r="AH286" s="90"/>
      <c r="AI286" s="89">
        <f t="shared" si="1577"/>
        <v>0</v>
      </c>
      <c r="AJ286" s="90">
        <v>126</v>
      </c>
      <c r="AK286" s="89">
        <f t="shared" si="1578"/>
        <v>5332219.2</v>
      </c>
      <c r="AL286" s="104">
        <v>3</v>
      </c>
      <c r="AM286" s="89">
        <f t="shared" si="1579"/>
        <v>152349.12</v>
      </c>
      <c r="AN286" s="90">
        <v>20</v>
      </c>
      <c r="AO286" s="95">
        <f t="shared" si="1580"/>
        <v>1015660.8</v>
      </c>
      <c r="AP286" s="90"/>
      <c r="AQ286" s="89">
        <f t="shared" si="1581"/>
        <v>0</v>
      </c>
      <c r="AR286" s="90">
        <v>3</v>
      </c>
      <c r="AS286" s="90">
        <f t="shared" si="1582"/>
        <v>103874.4</v>
      </c>
      <c r="AT286" s="90"/>
      <c r="AU286" s="90">
        <f t="shared" si="1583"/>
        <v>0</v>
      </c>
      <c r="AV286" s="90">
        <v>0</v>
      </c>
      <c r="AW286" s="89">
        <f t="shared" si="1584"/>
        <v>0</v>
      </c>
      <c r="AX286" s="90">
        <v>0</v>
      </c>
      <c r="AY286" s="89">
        <f t="shared" si="1585"/>
        <v>0</v>
      </c>
      <c r="AZ286" s="90">
        <v>0</v>
      </c>
      <c r="BA286" s="89">
        <f t="shared" si="1586"/>
        <v>0</v>
      </c>
      <c r="BB286" s="90"/>
      <c r="BC286" s="89">
        <f t="shared" si="1587"/>
        <v>0</v>
      </c>
      <c r="BD286" s="90"/>
      <c r="BE286" s="89">
        <f t="shared" si="1588"/>
        <v>0</v>
      </c>
      <c r="BF286" s="90">
        <v>108</v>
      </c>
      <c r="BG286" s="89">
        <f t="shared" si="1589"/>
        <v>4985971.2</v>
      </c>
      <c r="BH286" s="90">
        <v>5</v>
      </c>
      <c r="BI286" s="89">
        <f t="shared" si="1590"/>
        <v>230832</v>
      </c>
      <c r="BJ286" s="90">
        <v>0</v>
      </c>
      <c r="BK286" s="89">
        <f t="shared" si="1591"/>
        <v>0</v>
      </c>
      <c r="BL286" s="90">
        <v>0</v>
      </c>
      <c r="BM286" s="89">
        <f t="shared" si="1592"/>
        <v>0</v>
      </c>
      <c r="BN286" s="90">
        <v>8</v>
      </c>
      <c r="BO286" s="89">
        <f t="shared" si="1593"/>
        <v>406264.32000000007</v>
      </c>
      <c r="BP286" s="90">
        <v>5</v>
      </c>
      <c r="BQ286" s="89">
        <f t="shared" si="1594"/>
        <v>230832</v>
      </c>
      <c r="BR286" s="90">
        <v>4</v>
      </c>
      <c r="BS286" s="89">
        <f t="shared" si="1595"/>
        <v>230832</v>
      </c>
      <c r="BT286" s="90"/>
      <c r="BU286" s="89">
        <f t="shared" si="1596"/>
        <v>0</v>
      </c>
      <c r="BV286" s="90">
        <v>4</v>
      </c>
      <c r="BW286" s="89">
        <f t="shared" si="1597"/>
        <v>230832</v>
      </c>
      <c r="BX286" s="90">
        <v>7</v>
      </c>
      <c r="BY286" s="89">
        <f t="shared" si="1598"/>
        <v>323164.79999999999</v>
      </c>
      <c r="BZ286" s="90">
        <v>5</v>
      </c>
      <c r="CA286" s="97">
        <f t="shared" si="1599"/>
        <v>230832</v>
      </c>
      <c r="CB286" s="90">
        <v>0</v>
      </c>
      <c r="CC286" s="89">
        <f t="shared" si="1600"/>
        <v>0</v>
      </c>
      <c r="CD286" s="90">
        <v>0</v>
      </c>
      <c r="CE286" s="89">
        <f t="shared" si="1601"/>
        <v>0</v>
      </c>
      <c r="CF286" s="90"/>
      <c r="CG286" s="89">
        <f t="shared" si="1602"/>
        <v>0</v>
      </c>
      <c r="CH286" s="90"/>
      <c r="CI286" s="90">
        <f t="shared" si="1603"/>
        <v>0</v>
      </c>
      <c r="CJ286" s="90"/>
      <c r="CK286" s="89">
        <f t="shared" si="1604"/>
        <v>0</v>
      </c>
      <c r="CL286" s="90">
        <v>0</v>
      </c>
      <c r="CM286" s="89">
        <f t="shared" si="1605"/>
        <v>0</v>
      </c>
      <c r="CN286" s="90"/>
      <c r="CO286" s="89">
        <f t="shared" si="1606"/>
        <v>0</v>
      </c>
      <c r="CP286" s="90">
        <v>1</v>
      </c>
      <c r="CQ286" s="89">
        <f t="shared" si="1607"/>
        <v>26930.399999999998</v>
      </c>
      <c r="CR286" s="90">
        <v>1</v>
      </c>
      <c r="CS286" s="89">
        <f t="shared" si="1608"/>
        <v>43473.359999999993</v>
      </c>
      <c r="CT286" s="90">
        <v>15</v>
      </c>
      <c r="CU286" s="89">
        <f t="shared" si="1609"/>
        <v>652100.39999999991</v>
      </c>
      <c r="CV286" s="90">
        <v>0</v>
      </c>
      <c r="CW286" s="89">
        <f t="shared" si="1610"/>
        <v>0</v>
      </c>
      <c r="CX286" s="104">
        <v>0</v>
      </c>
      <c r="CY286" s="89">
        <f t="shared" si="1611"/>
        <v>0</v>
      </c>
      <c r="CZ286" s="90"/>
      <c r="DA286" s="89">
        <f t="shared" si="1612"/>
        <v>0</v>
      </c>
      <c r="DB286" s="90">
        <v>0</v>
      </c>
      <c r="DC286" s="95">
        <f t="shared" si="1613"/>
        <v>0</v>
      </c>
      <c r="DD286" s="90">
        <v>1</v>
      </c>
      <c r="DE286" s="89">
        <f t="shared" si="1614"/>
        <v>46166.400000000001</v>
      </c>
      <c r="DF286" s="105"/>
      <c r="DG286" s="89">
        <f t="shared" si="1615"/>
        <v>0</v>
      </c>
      <c r="DH286" s="90">
        <v>3</v>
      </c>
      <c r="DI286" s="89">
        <f t="shared" si="1616"/>
        <v>156504.09599999996</v>
      </c>
      <c r="DJ286" s="90"/>
      <c r="DK286" s="89">
        <f t="shared" si="1617"/>
        <v>0</v>
      </c>
      <c r="DL286" s="90">
        <v>1</v>
      </c>
      <c r="DM286" s="97">
        <f t="shared" si="1618"/>
        <v>84748.319999999992</v>
      </c>
      <c r="DN286" s="99">
        <f t="shared" si="1567"/>
        <v>409</v>
      </c>
      <c r="DO286" s="97">
        <f t="shared" si="1567"/>
        <v>18249995.615999997</v>
      </c>
    </row>
    <row r="287" spans="1:119" ht="30" customHeight="1" x14ac:dyDescent="0.25">
      <c r="A287" s="100"/>
      <c r="B287" s="101">
        <v>246</v>
      </c>
      <c r="C287" s="82" t="s">
        <v>415</v>
      </c>
      <c r="D287" s="83">
        <v>22900</v>
      </c>
      <c r="E287" s="102">
        <v>1.42</v>
      </c>
      <c r="F287" s="102"/>
      <c r="G287" s="85">
        <v>1</v>
      </c>
      <c r="H287" s="86"/>
      <c r="I287" s="86"/>
      <c r="J287" s="83">
        <v>1.4</v>
      </c>
      <c r="K287" s="83">
        <v>1.68</v>
      </c>
      <c r="L287" s="83">
        <v>2.23</v>
      </c>
      <c r="M287" s="87">
        <v>2.57</v>
      </c>
      <c r="N287" s="90">
        <v>30</v>
      </c>
      <c r="O287" s="89">
        <f t="shared" si="1510"/>
        <v>1502331.6</v>
      </c>
      <c r="P287" s="90">
        <v>0</v>
      </c>
      <c r="Q287" s="90">
        <f t="shared" si="1568"/>
        <v>0</v>
      </c>
      <c r="R287" s="90"/>
      <c r="S287" s="89">
        <f t="shared" si="1569"/>
        <v>0</v>
      </c>
      <c r="T287" s="90"/>
      <c r="U287" s="89">
        <f t="shared" si="1570"/>
        <v>0</v>
      </c>
      <c r="V287" s="90">
        <v>2</v>
      </c>
      <c r="W287" s="89">
        <f t="shared" si="1571"/>
        <v>100155.44</v>
      </c>
      <c r="X287" s="90">
        <v>0</v>
      </c>
      <c r="Y287" s="89">
        <f t="shared" si="1572"/>
        <v>0</v>
      </c>
      <c r="Z287" s="90"/>
      <c r="AA287" s="89">
        <f t="shared" si="1573"/>
        <v>0</v>
      </c>
      <c r="AB287" s="90">
        <v>0</v>
      </c>
      <c r="AC287" s="89">
        <f t="shared" si="1574"/>
        <v>0</v>
      </c>
      <c r="AD287" s="90">
        <v>10</v>
      </c>
      <c r="AE287" s="89">
        <f t="shared" si="1575"/>
        <v>500777.2</v>
      </c>
      <c r="AF287" s="90">
        <v>0</v>
      </c>
      <c r="AG287" s="89">
        <f t="shared" si="1576"/>
        <v>0</v>
      </c>
      <c r="AH287" s="90"/>
      <c r="AI287" s="89">
        <f t="shared" si="1577"/>
        <v>0</v>
      </c>
      <c r="AJ287" s="90">
        <v>28</v>
      </c>
      <c r="AK287" s="89">
        <f t="shared" si="1578"/>
        <v>1402176.16</v>
      </c>
      <c r="AL287" s="103"/>
      <c r="AM287" s="89">
        <f t="shared" si="1579"/>
        <v>0</v>
      </c>
      <c r="AN287" s="90"/>
      <c r="AO287" s="95">
        <f t="shared" si="1580"/>
        <v>0</v>
      </c>
      <c r="AP287" s="90"/>
      <c r="AQ287" s="89">
        <f t="shared" si="1581"/>
        <v>0</v>
      </c>
      <c r="AR287" s="90"/>
      <c r="AS287" s="90">
        <f t="shared" si="1582"/>
        <v>0</v>
      </c>
      <c r="AT287" s="90">
        <v>13</v>
      </c>
      <c r="AU287" s="90">
        <f t="shared" si="1583"/>
        <v>680601.73999999987</v>
      </c>
      <c r="AV287" s="90">
        <v>0</v>
      </c>
      <c r="AW287" s="89">
        <f t="shared" si="1584"/>
        <v>0</v>
      </c>
      <c r="AX287" s="90">
        <v>0</v>
      </c>
      <c r="AY287" s="89">
        <f t="shared" si="1585"/>
        <v>0</v>
      </c>
      <c r="AZ287" s="90">
        <v>0</v>
      </c>
      <c r="BA287" s="89">
        <f t="shared" si="1586"/>
        <v>0</v>
      </c>
      <c r="BB287" s="90"/>
      <c r="BC287" s="89">
        <f t="shared" si="1587"/>
        <v>0</v>
      </c>
      <c r="BD287" s="90"/>
      <c r="BE287" s="89">
        <f t="shared" si="1588"/>
        <v>0</v>
      </c>
      <c r="BF287" s="90">
        <v>3</v>
      </c>
      <c r="BG287" s="89">
        <f t="shared" si="1589"/>
        <v>163890.72</v>
      </c>
      <c r="BH287" s="90"/>
      <c r="BI287" s="89">
        <f t="shared" si="1590"/>
        <v>0</v>
      </c>
      <c r="BJ287" s="90">
        <v>0</v>
      </c>
      <c r="BK287" s="89">
        <f t="shared" si="1591"/>
        <v>0</v>
      </c>
      <c r="BL287" s="90">
        <v>0</v>
      </c>
      <c r="BM287" s="89">
        <f t="shared" si="1592"/>
        <v>0</v>
      </c>
      <c r="BN287" s="90">
        <v>1</v>
      </c>
      <c r="BO287" s="89">
        <f t="shared" si="1593"/>
        <v>60093.264000000003</v>
      </c>
      <c r="BP287" s="90"/>
      <c r="BQ287" s="89">
        <f t="shared" si="1594"/>
        <v>0</v>
      </c>
      <c r="BR287" s="90"/>
      <c r="BS287" s="89">
        <f t="shared" si="1595"/>
        <v>0</v>
      </c>
      <c r="BT287" s="90"/>
      <c r="BU287" s="89">
        <f t="shared" si="1596"/>
        <v>0</v>
      </c>
      <c r="BV287" s="90"/>
      <c r="BW287" s="89">
        <f t="shared" si="1597"/>
        <v>0</v>
      </c>
      <c r="BX287" s="90">
        <v>1</v>
      </c>
      <c r="BY287" s="89">
        <f t="shared" si="1598"/>
        <v>54630.239999999998</v>
      </c>
      <c r="BZ287" s="90"/>
      <c r="CA287" s="97">
        <f t="shared" si="1599"/>
        <v>0</v>
      </c>
      <c r="CB287" s="90">
        <v>0</v>
      </c>
      <c r="CC287" s="89">
        <f t="shared" si="1600"/>
        <v>0</v>
      </c>
      <c r="CD287" s="90">
        <v>0</v>
      </c>
      <c r="CE287" s="89">
        <f t="shared" si="1601"/>
        <v>0</v>
      </c>
      <c r="CF287" s="90">
        <v>7</v>
      </c>
      <c r="CG287" s="89">
        <f t="shared" si="1602"/>
        <v>318676.39999999997</v>
      </c>
      <c r="CH287" s="90"/>
      <c r="CI287" s="90">
        <f t="shared" si="1603"/>
        <v>0</v>
      </c>
      <c r="CJ287" s="90"/>
      <c r="CK287" s="89">
        <f t="shared" si="1604"/>
        <v>0</v>
      </c>
      <c r="CL287" s="90">
        <v>0</v>
      </c>
      <c r="CM287" s="89">
        <f t="shared" si="1605"/>
        <v>0</v>
      </c>
      <c r="CN287" s="90"/>
      <c r="CO287" s="89">
        <f t="shared" si="1606"/>
        <v>0</v>
      </c>
      <c r="CP287" s="90"/>
      <c r="CQ287" s="89">
        <f t="shared" si="1607"/>
        <v>0</v>
      </c>
      <c r="CR287" s="90">
        <v>3</v>
      </c>
      <c r="CS287" s="89">
        <f t="shared" si="1608"/>
        <v>154330.42799999999</v>
      </c>
      <c r="CT287" s="90"/>
      <c r="CU287" s="89">
        <f t="shared" si="1609"/>
        <v>0</v>
      </c>
      <c r="CV287" s="90">
        <v>0</v>
      </c>
      <c r="CW287" s="89">
        <f t="shared" si="1610"/>
        <v>0</v>
      </c>
      <c r="CX287" s="104"/>
      <c r="CY287" s="89">
        <f t="shared" si="1611"/>
        <v>0</v>
      </c>
      <c r="CZ287" s="90"/>
      <c r="DA287" s="89">
        <f t="shared" si="1612"/>
        <v>0</v>
      </c>
      <c r="DB287" s="90">
        <v>0</v>
      </c>
      <c r="DC287" s="95">
        <f t="shared" si="1613"/>
        <v>0</v>
      </c>
      <c r="DD287" s="90"/>
      <c r="DE287" s="89">
        <f t="shared" si="1614"/>
        <v>0</v>
      </c>
      <c r="DF287" s="105"/>
      <c r="DG287" s="89">
        <f t="shared" si="1615"/>
        <v>0</v>
      </c>
      <c r="DH287" s="90">
        <v>1</v>
      </c>
      <c r="DI287" s="89">
        <f t="shared" si="1616"/>
        <v>61732.17119999999</v>
      </c>
      <c r="DJ287" s="90"/>
      <c r="DK287" s="89">
        <f t="shared" si="1617"/>
        <v>0</v>
      </c>
      <c r="DL287" s="90"/>
      <c r="DM287" s="97">
        <f t="shared" si="1618"/>
        <v>0</v>
      </c>
      <c r="DN287" s="99">
        <f t="shared" si="1567"/>
        <v>99</v>
      </c>
      <c r="DO287" s="97">
        <f t="shared" si="1567"/>
        <v>4999395.3632000005</v>
      </c>
    </row>
    <row r="288" spans="1:119" ht="30" customHeight="1" x14ac:dyDescent="0.25">
      <c r="A288" s="100"/>
      <c r="B288" s="101">
        <v>247</v>
      </c>
      <c r="C288" s="82" t="s">
        <v>416</v>
      </c>
      <c r="D288" s="83">
        <v>22900</v>
      </c>
      <c r="E288" s="102">
        <v>2.31</v>
      </c>
      <c r="F288" s="102"/>
      <c r="G288" s="85">
        <v>1</v>
      </c>
      <c r="H288" s="86"/>
      <c r="I288" s="86"/>
      <c r="J288" s="83">
        <v>1.4</v>
      </c>
      <c r="K288" s="83">
        <v>1.68</v>
      </c>
      <c r="L288" s="83">
        <v>2.23</v>
      </c>
      <c r="M288" s="87">
        <v>2.57</v>
      </c>
      <c r="N288" s="90">
        <v>24</v>
      </c>
      <c r="O288" s="89">
        <f t="shared" si="1510"/>
        <v>1955147.04</v>
      </c>
      <c r="P288" s="90">
        <v>0</v>
      </c>
      <c r="Q288" s="90">
        <f t="shared" si="1568"/>
        <v>0</v>
      </c>
      <c r="R288" s="90"/>
      <c r="S288" s="89">
        <f t="shared" si="1569"/>
        <v>0</v>
      </c>
      <c r="T288" s="90"/>
      <c r="U288" s="89">
        <f t="shared" si="1570"/>
        <v>0</v>
      </c>
      <c r="V288" s="90">
        <v>18</v>
      </c>
      <c r="W288" s="89">
        <f t="shared" si="1571"/>
        <v>1466360.28</v>
      </c>
      <c r="X288" s="90">
        <v>0</v>
      </c>
      <c r="Y288" s="89">
        <f t="shared" si="1572"/>
        <v>0</v>
      </c>
      <c r="Z288" s="90"/>
      <c r="AA288" s="89">
        <f t="shared" si="1573"/>
        <v>0</v>
      </c>
      <c r="AB288" s="90">
        <v>0</v>
      </c>
      <c r="AC288" s="89">
        <f t="shared" si="1574"/>
        <v>0</v>
      </c>
      <c r="AD288" s="90"/>
      <c r="AE288" s="89">
        <f t="shared" si="1575"/>
        <v>0</v>
      </c>
      <c r="AF288" s="90">
        <v>0</v>
      </c>
      <c r="AG288" s="89">
        <f t="shared" si="1576"/>
        <v>0</v>
      </c>
      <c r="AH288" s="90"/>
      <c r="AI288" s="89">
        <f t="shared" si="1577"/>
        <v>0</v>
      </c>
      <c r="AJ288" s="90">
        <v>15</v>
      </c>
      <c r="AK288" s="89">
        <f t="shared" si="1578"/>
        <v>1221966.9000000001</v>
      </c>
      <c r="AL288" s="104"/>
      <c r="AM288" s="89">
        <f t="shared" si="1579"/>
        <v>0</v>
      </c>
      <c r="AN288" s="90"/>
      <c r="AO288" s="95">
        <f t="shared" si="1580"/>
        <v>0</v>
      </c>
      <c r="AP288" s="90"/>
      <c r="AQ288" s="89">
        <f t="shared" si="1581"/>
        <v>0</v>
      </c>
      <c r="AR288" s="90">
        <f>8-4</f>
        <v>4</v>
      </c>
      <c r="AS288" s="90">
        <f t="shared" si="1582"/>
        <v>266610.95999999996</v>
      </c>
      <c r="AT288" s="90">
        <v>0</v>
      </c>
      <c r="AU288" s="90">
        <f t="shared" si="1583"/>
        <v>0</v>
      </c>
      <c r="AV288" s="90">
        <v>0</v>
      </c>
      <c r="AW288" s="89">
        <f t="shared" si="1584"/>
        <v>0</v>
      </c>
      <c r="AX288" s="90">
        <v>0</v>
      </c>
      <c r="AY288" s="89">
        <f t="shared" si="1585"/>
        <v>0</v>
      </c>
      <c r="AZ288" s="90">
        <v>0</v>
      </c>
      <c r="BA288" s="89">
        <f t="shared" si="1586"/>
        <v>0</v>
      </c>
      <c r="BB288" s="90"/>
      <c r="BC288" s="89">
        <f t="shared" si="1587"/>
        <v>0</v>
      </c>
      <c r="BD288" s="90"/>
      <c r="BE288" s="89">
        <f t="shared" si="1588"/>
        <v>0</v>
      </c>
      <c r="BF288" s="90">
        <v>40</v>
      </c>
      <c r="BG288" s="89">
        <f t="shared" si="1589"/>
        <v>3554812.8</v>
      </c>
      <c r="BH288" s="90">
        <v>0</v>
      </c>
      <c r="BI288" s="89">
        <f t="shared" si="1590"/>
        <v>0</v>
      </c>
      <c r="BJ288" s="90">
        <v>0</v>
      </c>
      <c r="BK288" s="89">
        <f t="shared" si="1591"/>
        <v>0</v>
      </c>
      <c r="BL288" s="90">
        <v>0</v>
      </c>
      <c r="BM288" s="89">
        <f t="shared" si="1592"/>
        <v>0</v>
      </c>
      <c r="BN288" s="90"/>
      <c r="BO288" s="89">
        <f t="shared" si="1593"/>
        <v>0</v>
      </c>
      <c r="BP288" s="90"/>
      <c r="BQ288" s="89">
        <f t="shared" si="1594"/>
        <v>0</v>
      </c>
      <c r="BR288" s="90"/>
      <c r="BS288" s="89">
        <f t="shared" si="1595"/>
        <v>0</v>
      </c>
      <c r="BT288" s="90"/>
      <c r="BU288" s="89">
        <f t="shared" si="1596"/>
        <v>0</v>
      </c>
      <c r="BV288" s="90"/>
      <c r="BW288" s="89">
        <f t="shared" si="1597"/>
        <v>0</v>
      </c>
      <c r="BX288" s="90"/>
      <c r="BY288" s="89">
        <f t="shared" si="1598"/>
        <v>0</v>
      </c>
      <c r="BZ288" s="90"/>
      <c r="CA288" s="97">
        <f t="shared" si="1599"/>
        <v>0</v>
      </c>
      <c r="CB288" s="90">
        <v>0</v>
      </c>
      <c r="CC288" s="89">
        <f t="shared" si="1600"/>
        <v>0</v>
      </c>
      <c r="CD288" s="90">
        <v>0</v>
      </c>
      <c r="CE288" s="89">
        <f t="shared" si="1601"/>
        <v>0</v>
      </c>
      <c r="CF288" s="90">
        <v>0</v>
      </c>
      <c r="CG288" s="89">
        <f t="shared" si="1602"/>
        <v>0</v>
      </c>
      <c r="CH288" s="90"/>
      <c r="CI288" s="90">
        <f t="shared" si="1603"/>
        <v>0</v>
      </c>
      <c r="CJ288" s="90"/>
      <c r="CK288" s="89">
        <f t="shared" si="1604"/>
        <v>0</v>
      </c>
      <c r="CL288" s="90">
        <v>0</v>
      </c>
      <c r="CM288" s="89">
        <f t="shared" si="1605"/>
        <v>0</v>
      </c>
      <c r="CN288" s="90"/>
      <c r="CO288" s="89">
        <f t="shared" si="1606"/>
        <v>0</v>
      </c>
      <c r="CP288" s="90"/>
      <c r="CQ288" s="89">
        <f t="shared" si="1607"/>
        <v>0</v>
      </c>
      <c r="CR288" s="90"/>
      <c r="CS288" s="89">
        <f t="shared" si="1608"/>
        <v>0</v>
      </c>
      <c r="CT288" s="90"/>
      <c r="CU288" s="89">
        <f t="shared" si="1609"/>
        <v>0</v>
      </c>
      <c r="CV288" s="90">
        <v>0</v>
      </c>
      <c r="CW288" s="89">
        <f t="shared" si="1610"/>
        <v>0</v>
      </c>
      <c r="CX288" s="104">
        <v>0</v>
      </c>
      <c r="CY288" s="89">
        <f t="shared" si="1611"/>
        <v>0</v>
      </c>
      <c r="CZ288" s="90"/>
      <c r="DA288" s="89">
        <f t="shared" si="1612"/>
        <v>0</v>
      </c>
      <c r="DB288" s="90">
        <v>0</v>
      </c>
      <c r="DC288" s="95">
        <f t="shared" si="1613"/>
        <v>0</v>
      </c>
      <c r="DD288" s="90"/>
      <c r="DE288" s="89">
        <f t="shared" si="1614"/>
        <v>0</v>
      </c>
      <c r="DF288" s="105"/>
      <c r="DG288" s="89">
        <f t="shared" si="1615"/>
        <v>0</v>
      </c>
      <c r="DH288" s="90"/>
      <c r="DI288" s="89">
        <f t="shared" si="1616"/>
        <v>0</v>
      </c>
      <c r="DJ288" s="90"/>
      <c r="DK288" s="89">
        <f t="shared" si="1617"/>
        <v>0</v>
      </c>
      <c r="DL288" s="90"/>
      <c r="DM288" s="97">
        <f t="shared" si="1618"/>
        <v>0</v>
      </c>
      <c r="DN288" s="99">
        <f t="shared" si="1567"/>
        <v>101</v>
      </c>
      <c r="DO288" s="97">
        <f t="shared" si="1567"/>
        <v>8464897.9800000004</v>
      </c>
    </row>
    <row r="289" spans="1:119" ht="30" customHeight="1" x14ac:dyDescent="0.25">
      <c r="A289" s="100"/>
      <c r="B289" s="101">
        <v>248</v>
      </c>
      <c r="C289" s="82" t="s">
        <v>417</v>
      </c>
      <c r="D289" s="83">
        <v>22900</v>
      </c>
      <c r="E289" s="102">
        <v>3.12</v>
      </c>
      <c r="F289" s="102"/>
      <c r="G289" s="85">
        <v>1</v>
      </c>
      <c r="H289" s="86"/>
      <c r="I289" s="86"/>
      <c r="J289" s="83">
        <v>1.4</v>
      </c>
      <c r="K289" s="83">
        <v>1.68</v>
      </c>
      <c r="L289" s="83">
        <v>2.23</v>
      </c>
      <c r="M289" s="87">
        <v>2.57</v>
      </c>
      <c r="N289" s="90">
        <v>120</v>
      </c>
      <c r="O289" s="89">
        <f>(N289*$D289*$E289*$G289*$J289*$O$10)</f>
        <v>13203590.4</v>
      </c>
      <c r="P289" s="90">
        <v>0</v>
      </c>
      <c r="Q289" s="90">
        <f t="shared" si="1568"/>
        <v>0</v>
      </c>
      <c r="R289" s="90"/>
      <c r="S289" s="89">
        <f t="shared" si="1569"/>
        <v>0</v>
      </c>
      <c r="T289" s="90"/>
      <c r="U289" s="89">
        <f t="shared" si="1570"/>
        <v>0</v>
      </c>
      <c r="V289" s="90">
        <v>6</v>
      </c>
      <c r="W289" s="89">
        <f t="shared" si="1571"/>
        <v>660179.52</v>
      </c>
      <c r="X289" s="90"/>
      <c r="Y289" s="89">
        <f t="shared" si="1572"/>
        <v>0</v>
      </c>
      <c r="Z289" s="90"/>
      <c r="AA289" s="89">
        <f t="shared" si="1573"/>
        <v>0</v>
      </c>
      <c r="AB289" s="90"/>
      <c r="AC289" s="89">
        <f t="shared" si="1574"/>
        <v>0</v>
      </c>
      <c r="AD289" s="90">
        <v>8</v>
      </c>
      <c r="AE289" s="89">
        <f t="shared" si="1575"/>
        <v>880239.3600000001</v>
      </c>
      <c r="AF289" s="90"/>
      <c r="AG289" s="89">
        <f t="shared" si="1576"/>
        <v>0</v>
      </c>
      <c r="AH289" s="90"/>
      <c r="AI289" s="89">
        <f t="shared" si="1577"/>
        <v>0</v>
      </c>
      <c r="AJ289" s="90">
        <v>60</v>
      </c>
      <c r="AK289" s="89">
        <f t="shared" si="1578"/>
        <v>6601795.2000000002</v>
      </c>
      <c r="AL289" s="104">
        <v>1</v>
      </c>
      <c r="AM289" s="89">
        <f t="shared" si="1579"/>
        <v>132035.90400000001</v>
      </c>
      <c r="AN289" s="90"/>
      <c r="AO289" s="95">
        <f t="shared" si="1580"/>
        <v>0</v>
      </c>
      <c r="AP289" s="90"/>
      <c r="AQ289" s="89">
        <f t="shared" si="1581"/>
        <v>0</v>
      </c>
      <c r="AR289" s="90">
        <f>3+3</f>
        <v>6</v>
      </c>
      <c r="AS289" s="90">
        <f t="shared" si="1582"/>
        <v>540146.88</v>
      </c>
      <c r="AT289" s="90"/>
      <c r="AU289" s="90">
        <f t="shared" si="1583"/>
        <v>0</v>
      </c>
      <c r="AV289" s="90"/>
      <c r="AW289" s="89">
        <f t="shared" si="1584"/>
        <v>0</v>
      </c>
      <c r="AX289" s="90"/>
      <c r="AY289" s="89">
        <f t="shared" si="1585"/>
        <v>0</v>
      </c>
      <c r="AZ289" s="90"/>
      <c r="BA289" s="89">
        <f t="shared" si="1586"/>
        <v>0</v>
      </c>
      <c r="BB289" s="90"/>
      <c r="BC289" s="89">
        <f t="shared" si="1587"/>
        <v>0</v>
      </c>
      <c r="BD289" s="90"/>
      <c r="BE289" s="89">
        <f t="shared" si="1588"/>
        <v>0</v>
      </c>
      <c r="BF289" s="90">
        <v>75</v>
      </c>
      <c r="BG289" s="89">
        <f t="shared" si="1589"/>
        <v>9002448</v>
      </c>
      <c r="BH289" s="90"/>
      <c r="BI289" s="89">
        <f t="shared" si="1590"/>
        <v>0</v>
      </c>
      <c r="BJ289" s="90"/>
      <c r="BK289" s="89">
        <f t="shared" si="1591"/>
        <v>0</v>
      </c>
      <c r="BL289" s="90"/>
      <c r="BM289" s="89">
        <f t="shared" si="1592"/>
        <v>0</v>
      </c>
      <c r="BN289" s="90">
        <v>1</v>
      </c>
      <c r="BO289" s="89">
        <f t="shared" si="1593"/>
        <v>132035.90400000001</v>
      </c>
      <c r="BP289" s="90"/>
      <c r="BQ289" s="89">
        <f t="shared" si="1594"/>
        <v>0</v>
      </c>
      <c r="BR289" s="90"/>
      <c r="BS289" s="89">
        <f t="shared" si="1595"/>
        <v>0</v>
      </c>
      <c r="BT289" s="90"/>
      <c r="BU289" s="89">
        <f t="shared" si="1596"/>
        <v>0</v>
      </c>
      <c r="BV289" s="90"/>
      <c r="BW289" s="89">
        <f t="shared" si="1597"/>
        <v>0</v>
      </c>
      <c r="BX289" s="90"/>
      <c r="BY289" s="89">
        <f t="shared" si="1598"/>
        <v>0</v>
      </c>
      <c r="BZ289" s="90"/>
      <c r="CA289" s="97">
        <f t="shared" si="1599"/>
        <v>0</v>
      </c>
      <c r="CB289" s="90"/>
      <c r="CC289" s="89">
        <f t="shared" si="1600"/>
        <v>0</v>
      </c>
      <c r="CD289" s="90"/>
      <c r="CE289" s="89">
        <f t="shared" si="1601"/>
        <v>0</v>
      </c>
      <c r="CF289" s="90"/>
      <c r="CG289" s="89">
        <f t="shared" si="1602"/>
        <v>0</v>
      </c>
      <c r="CH289" s="90"/>
      <c r="CI289" s="90">
        <f t="shared" si="1603"/>
        <v>0</v>
      </c>
      <c r="CJ289" s="90"/>
      <c r="CK289" s="89">
        <f t="shared" si="1604"/>
        <v>0</v>
      </c>
      <c r="CL289" s="90"/>
      <c r="CM289" s="89">
        <f t="shared" si="1605"/>
        <v>0</v>
      </c>
      <c r="CN289" s="90"/>
      <c r="CO289" s="89">
        <f t="shared" si="1606"/>
        <v>0</v>
      </c>
      <c r="CP289" s="90"/>
      <c r="CQ289" s="89">
        <f t="shared" si="1607"/>
        <v>0</v>
      </c>
      <c r="CR289" s="90"/>
      <c r="CS289" s="89">
        <f t="shared" si="1608"/>
        <v>0</v>
      </c>
      <c r="CT289" s="90"/>
      <c r="CU289" s="89">
        <f t="shared" si="1609"/>
        <v>0</v>
      </c>
      <c r="CV289" s="90"/>
      <c r="CW289" s="89">
        <f t="shared" si="1610"/>
        <v>0</v>
      </c>
      <c r="CX289" s="104">
        <v>0</v>
      </c>
      <c r="CY289" s="89">
        <f t="shared" si="1611"/>
        <v>0</v>
      </c>
      <c r="CZ289" s="90"/>
      <c r="DA289" s="89">
        <f t="shared" si="1612"/>
        <v>0</v>
      </c>
      <c r="DB289" s="90"/>
      <c r="DC289" s="95">
        <f t="shared" si="1613"/>
        <v>0</v>
      </c>
      <c r="DD289" s="90"/>
      <c r="DE289" s="89">
        <f t="shared" si="1614"/>
        <v>0</v>
      </c>
      <c r="DF289" s="105"/>
      <c r="DG289" s="89">
        <f t="shared" si="1615"/>
        <v>0</v>
      </c>
      <c r="DH289" s="90"/>
      <c r="DI289" s="89">
        <f t="shared" si="1616"/>
        <v>0</v>
      </c>
      <c r="DJ289" s="90"/>
      <c r="DK289" s="89">
        <f t="shared" si="1617"/>
        <v>0</v>
      </c>
      <c r="DL289" s="90"/>
      <c r="DM289" s="97">
        <f t="shared" si="1618"/>
        <v>0</v>
      </c>
      <c r="DN289" s="99">
        <f t="shared" si="1567"/>
        <v>277</v>
      </c>
      <c r="DO289" s="97">
        <f t="shared" si="1567"/>
        <v>31152471.167999998</v>
      </c>
    </row>
    <row r="290" spans="1:119" ht="30" customHeight="1" x14ac:dyDescent="0.25">
      <c r="A290" s="100"/>
      <c r="B290" s="101">
        <v>249</v>
      </c>
      <c r="C290" s="82" t="s">
        <v>418</v>
      </c>
      <c r="D290" s="83">
        <v>22900</v>
      </c>
      <c r="E290" s="102">
        <v>1.08</v>
      </c>
      <c r="F290" s="102"/>
      <c r="G290" s="85">
        <v>1</v>
      </c>
      <c r="H290" s="86"/>
      <c r="I290" s="86"/>
      <c r="J290" s="83">
        <v>1.4</v>
      </c>
      <c r="K290" s="83">
        <v>1.68</v>
      </c>
      <c r="L290" s="83">
        <v>2.23</v>
      </c>
      <c r="M290" s="87">
        <v>2.57</v>
      </c>
      <c r="N290" s="90">
        <v>48</v>
      </c>
      <c r="O290" s="89">
        <f t="shared" si="1510"/>
        <v>1828189.44</v>
      </c>
      <c r="P290" s="90">
        <v>0</v>
      </c>
      <c r="Q290" s="90">
        <f t="shared" si="1568"/>
        <v>0</v>
      </c>
      <c r="R290" s="90"/>
      <c r="S290" s="89">
        <f t="shared" si="1569"/>
        <v>0</v>
      </c>
      <c r="T290" s="90">
        <v>1</v>
      </c>
      <c r="U290" s="89">
        <f t="shared" si="1570"/>
        <v>38808.629999999997</v>
      </c>
      <c r="V290" s="90">
        <v>25</v>
      </c>
      <c r="W290" s="89">
        <f t="shared" si="1571"/>
        <v>952182.00000000012</v>
      </c>
      <c r="X290" s="90">
        <v>0</v>
      </c>
      <c r="Y290" s="89">
        <f t="shared" si="1572"/>
        <v>0</v>
      </c>
      <c r="Z290" s="90"/>
      <c r="AA290" s="89">
        <f t="shared" si="1573"/>
        <v>0</v>
      </c>
      <c r="AB290" s="90">
        <v>0</v>
      </c>
      <c r="AC290" s="89">
        <f t="shared" si="1574"/>
        <v>0</v>
      </c>
      <c r="AD290" s="90">
        <v>7</v>
      </c>
      <c r="AE290" s="89">
        <f t="shared" si="1575"/>
        <v>266610.96000000002</v>
      </c>
      <c r="AF290" s="90">
        <v>0</v>
      </c>
      <c r="AG290" s="89">
        <f t="shared" si="1576"/>
        <v>0</v>
      </c>
      <c r="AH290" s="90"/>
      <c r="AI290" s="89">
        <f t="shared" si="1577"/>
        <v>0</v>
      </c>
      <c r="AJ290" s="90">
        <v>90</v>
      </c>
      <c r="AK290" s="89">
        <f t="shared" si="1578"/>
        <v>3427855.2</v>
      </c>
      <c r="AL290" s="104">
        <v>5</v>
      </c>
      <c r="AM290" s="89">
        <f t="shared" si="1579"/>
        <v>228523.68000000005</v>
      </c>
      <c r="AN290" s="90"/>
      <c r="AO290" s="95">
        <f t="shared" si="1580"/>
        <v>0</v>
      </c>
      <c r="AP290" s="90"/>
      <c r="AQ290" s="89">
        <f t="shared" si="1581"/>
        <v>0</v>
      </c>
      <c r="AR290" s="90">
        <v>0</v>
      </c>
      <c r="AS290" s="90">
        <f t="shared" si="1582"/>
        <v>0</v>
      </c>
      <c r="AT290" s="90"/>
      <c r="AU290" s="90">
        <f t="shared" si="1583"/>
        <v>0</v>
      </c>
      <c r="AV290" s="90">
        <v>0</v>
      </c>
      <c r="AW290" s="89">
        <f t="shared" si="1584"/>
        <v>0</v>
      </c>
      <c r="AX290" s="90">
        <v>0</v>
      </c>
      <c r="AY290" s="89">
        <f t="shared" si="1585"/>
        <v>0</v>
      </c>
      <c r="AZ290" s="90">
        <v>0</v>
      </c>
      <c r="BA290" s="89">
        <f t="shared" si="1586"/>
        <v>0</v>
      </c>
      <c r="BB290" s="90"/>
      <c r="BC290" s="89">
        <f t="shared" si="1587"/>
        <v>0</v>
      </c>
      <c r="BD290" s="90">
        <v>1</v>
      </c>
      <c r="BE290" s="89">
        <f t="shared" si="1588"/>
        <v>38087.279999999999</v>
      </c>
      <c r="BF290" s="90">
        <v>155</v>
      </c>
      <c r="BG290" s="89">
        <f t="shared" si="1589"/>
        <v>6440212.8000000007</v>
      </c>
      <c r="BH290" s="90">
        <v>0</v>
      </c>
      <c r="BI290" s="89">
        <f t="shared" si="1590"/>
        <v>0</v>
      </c>
      <c r="BJ290" s="90">
        <v>0</v>
      </c>
      <c r="BK290" s="89">
        <f t="shared" si="1591"/>
        <v>0</v>
      </c>
      <c r="BL290" s="90">
        <v>0</v>
      </c>
      <c r="BM290" s="89">
        <f t="shared" si="1592"/>
        <v>0</v>
      </c>
      <c r="BN290" s="90">
        <v>4</v>
      </c>
      <c r="BO290" s="89">
        <f t="shared" si="1593"/>
        <v>182818.94400000002</v>
      </c>
      <c r="BP290" s="90"/>
      <c r="BQ290" s="89">
        <f t="shared" si="1594"/>
        <v>0</v>
      </c>
      <c r="BR290" s="90"/>
      <c r="BS290" s="89">
        <f t="shared" si="1595"/>
        <v>0</v>
      </c>
      <c r="BT290" s="90"/>
      <c r="BU290" s="89">
        <f t="shared" si="1596"/>
        <v>0</v>
      </c>
      <c r="BV290" s="90">
        <v>1</v>
      </c>
      <c r="BW290" s="89">
        <f t="shared" si="1597"/>
        <v>51937.200000000004</v>
      </c>
      <c r="BX290" s="90">
        <v>4</v>
      </c>
      <c r="BY290" s="89">
        <f t="shared" si="1598"/>
        <v>166199.04000000001</v>
      </c>
      <c r="BZ290" s="90"/>
      <c r="CA290" s="97">
        <f t="shared" si="1599"/>
        <v>0</v>
      </c>
      <c r="CB290" s="90">
        <v>0</v>
      </c>
      <c r="CC290" s="89">
        <f t="shared" si="1600"/>
        <v>0</v>
      </c>
      <c r="CD290" s="90">
        <v>0</v>
      </c>
      <c r="CE290" s="89">
        <f t="shared" si="1601"/>
        <v>0</v>
      </c>
      <c r="CF290" s="90"/>
      <c r="CG290" s="89">
        <f t="shared" si="1602"/>
        <v>0</v>
      </c>
      <c r="CH290" s="90"/>
      <c r="CI290" s="90">
        <f t="shared" si="1603"/>
        <v>0</v>
      </c>
      <c r="CJ290" s="90"/>
      <c r="CK290" s="89">
        <f t="shared" si="1604"/>
        <v>0</v>
      </c>
      <c r="CL290" s="90">
        <v>0</v>
      </c>
      <c r="CM290" s="89">
        <f t="shared" si="1605"/>
        <v>0</v>
      </c>
      <c r="CN290" s="90"/>
      <c r="CO290" s="89">
        <f t="shared" si="1606"/>
        <v>0</v>
      </c>
      <c r="CP290" s="90"/>
      <c r="CQ290" s="89">
        <f t="shared" si="1607"/>
        <v>0</v>
      </c>
      <c r="CR290" s="90"/>
      <c r="CS290" s="89">
        <f t="shared" si="1608"/>
        <v>0</v>
      </c>
      <c r="CT290" s="90"/>
      <c r="CU290" s="89">
        <f t="shared" si="1609"/>
        <v>0</v>
      </c>
      <c r="CV290" s="90">
        <v>0</v>
      </c>
      <c r="CW290" s="89">
        <f t="shared" si="1610"/>
        <v>0</v>
      </c>
      <c r="CX290" s="104"/>
      <c r="CY290" s="89">
        <f t="shared" si="1611"/>
        <v>0</v>
      </c>
      <c r="CZ290" s="90"/>
      <c r="DA290" s="89">
        <f t="shared" si="1612"/>
        <v>0</v>
      </c>
      <c r="DB290" s="90">
        <v>0</v>
      </c>
      <c r="DC290" s="95">
        <f t="shared" si="1613"/>
        <v>0</v>
      </c>
      <c r="DD290" s="90"/>
      <c r="DE290" s="89">
        <f t="shared" si="1614"/>
        <v>0</v>
      </c>
      <c r="DF290" s="105"/>
      <c r="DG290" s="89">
        <f t="shared" si="1615"/>
        <v>0</v>
      </c>
      <c r="DH290" s="90"/>
      <c r="DI290" s="89">
        <f t="shared" si="1616"/>
        <v>0</v>
      </c>
      <c r="DJ290" s="90"/>
      <c r="DK290" s="89">
        <f t="shared" si="1617"/>
        <v>0</v>
      </c>
      <c r="DL290" s="90"/>
      <c r="DM290" s="97">
        <f t="shared" si="1618"/>
        <v>0</v>
      </c>
      <c r="DN290" s="99">
        <f t="shared" si="1567"/>
        <v>341</v>
      </c>
      <c r="DO290" s="97">
        <f t="shared" si="1567"/>
        <v>13621425.174000001</v>
      </c>
    </row>
    <row r="291" spans="1:119" ht="30" customHeight="1" x14ac:dyDescent="0.25">
      <c r="A291" s="100"/>
      <c r="B291" s="101">
        <v>250</v>
      </c>
      <c r="C291" s="82" t="s">
        <v>419</v>
      </c>
      <c r="D291" s="83">
        <v>22900</v>
      </c>
      <c r="E291" s="102">
        <v>1.1200000000000001</v>
      </c>
      <c r="F291" s="102"/>
      <c r="G291" s="85">
        <v>1</v>
      </c>
      <c r="H291" s="86"/>
      <c r="I291" s="86"/>
      <c r="J291" s="83">
        <v>1.4</v>
      </c>
      <c r="K291" s="83">
        <v>1.68</v>
      </c>
      <c r="L291" s="83">
        <v>2.23</v>
      </c>
      <c r="M291" s="87">
        <v>2.57</v>
      </c>
      <c r="N291" s="90">
        <v>88</v>
      </c>
      <c r="O291" s="89">
        <f t="shared" si="1510"/>
        <v>3475816.96</v>
      </c>
      <c r="P291" s="90">
        <v>5</v>
      </c>
      <c r="Q291" s="90">
        <f t="shared" si="1568"/>
        <v>197489.6</v>
      </c>
      <c r="R291" s="90"/>
      <c r="S291" s="89">
        <f t="shared" si="1569"/>
        <v>0</v>
      </c>
      <c r="T291" s="90">
        <v>1</v>
      </c>
      <c r="U291" s="89">
        <f t="shared" si="1570"/>
        <v>40245.986666666664</v>
      </c>
      <c r="V291" s="90">
        <v>6</v>
      </c>
      <c r="W291" s="89">
        <f t="shared" si="1571"/>
        <v>236987.52000000008</v>
      </c>
      <c r="X291" s="90">
        <v>0</v>
      </c>
      <c r="Y291" s="89">
        <f t="shared" si="1572"/>
        <v>0</v>
      </c>
      <c r="Z291" s="90"/>
      <c r="AA291" s="89">
        <f t="shared" si="1573"/>
        <v>0</v>
      </c>
      <c r="AB291" s="90">
        <v>0</v>
      </c>
      <c r="AC291" s="89">
        <f t="shared" si="1574"/>
        <v>0</v>
      </c>
      <c r="AD291" s="90">
        <v>6</v>
      </c>
      <c r="AE291" s="89">
        <f t="shared" si="1575"/>
        <v>236987.52000000008</v>
      </c>
      <c r="AF291" s="90">
        <v>0</v>
      </c>
      <c r="AG291" s="89">
        <f t="shared" si="1576"/>
        <v>0</v>
      </c>
      <c r="AH291" s="90"/>
      <c r="AI291" s="89">
        <f t="shared" si="1577"/>
        <v>0</v>
      </c>
      <c r="AJ291" s="90">
        <v>150</v>
      </c>
      <c r="AK291" s="89">
        <f t="shared" si="1578"/>
        <v>5924688.0000000009</v>
      </c>
      <c r="AL291" s="104">
        <v>0</v>
      </c>
      <c r="AM291" s="89">
        <f t="shared" si="1579"/>
        <v>0</v>
      </c>
      <c r="AN291" s="90"/>
      <c r="AO291" s="95">
        <f t="shared" si="1580"/>
        <v>0</v>
      </c>
      <c r="AP291" s="90"/>
      <c r="AQ291" s="89">
        <f t="shared" si="1581"/>
        <v>0</v>
      </c>
      <c r="AR291" s="90">
        <f>5-3</f>
        <v>2</v>
      </c>
      <c r="AS291" s="90">
        <f t="shared" si="1582"/>
        <v>64632.960000000006</v>
      </c>
      <c r="AT291" s="90"/>
      <c r="AU291" s="90">
        <f t="shared" si="1583"/>
        <v>0</v>
      </c>
      <c r="AV291" s="90">
        <v>0</v>
      </c>
      <c r="AW291" s="89">
        <f t="shared" si="1584"/>
        <v>0</v>
      </c>
      <c r="AX291" s="90">
        <v>0</v>
      </c>
      <c r="AY291" s="89">
        <f t="shared" si="1585"/>
        <v>0</v>
      </c>
      <c r="AZ291" s="90">
        <v>0</v>
      </c>
      <c r="BA291" s="89">
        <f t="shared" si="1586"/>
        <v>0</v>
      </c>
      <c r="BB291" s="90"/>
      <c r="BC291" s="89">
        <f t="shared" si="1587"/>
        <v>0</v>
      </c>
      <c r="BD291" s="90">
        <v>3</v>
      </c>
      <c r="BE291" s="89">
        <f t="shared" si="1588"/>
        <v>118493.76000000004</v>
      </c>
      <c r="BF291" s="90">
        <v>101</v>
      </c>
      <c r="BG291" s="89">
        <f t="shared" si="1589"/>
        <v>4351952.6400000006</v>
      </c>
      <c r="BH291" s="90"/>
      <c r="BI291" s="89">
        <f t="shared" si="1590"/>
        <v>0</v>
      </c>
      <c r="BJ291" s="90">
        <v>0</v>
      </c>
      <c r="BK291" s="89">
        <f t="shared" si="1591"/>
        <v>0</v>
      </c>
      <c r="BL291" s="90">
        <v>0</v>
      </c>
      <c r="BM291" s="89">
        <f t="shared" si="1592"/>
        <v>0</v>
      </c>
      <c r="BN291" s="90">
        <v>13</v>
      </c>
      <c r="BO291" s="89">
        <f t="shared" si="1593"/>
        <v>616167.55200000014</v>
      </c>
      <c r="BP291" s="90">
        <v>4</v>
      </c>
      <c r="BQ291" s="89">
        <f t="shared" si="1594"/>
        <v>172354.56000000003</v>
      </c>
      <c r="BR291" s="90"/>
      <c r="BS291" s="89">
        <f t="shared" si="1595"/>
        <v>0</v>
      </c>
      <c r="BT291" s="90"/>
      <c r="BU291" s="89">
        <f t="shared" si="1596"/>
        <v>0</v>
      </c>
      <c r="BV291" s="90">
        <v>7</v>
      </c>
      <c r="BW291" s="89">
        <f t="shared" si="1597"/>
        <v>377025.60000000003</v>
      </c>
      <c r="BX291" s="90">
        <v>5</v>
      </c>
      <c r="BY291" s="89">
        <f t="shared" si="1598"/>
        <v>215443.20000000001</v>
      </c>
      <c r="BZ291" s="90">
        <v>4</v>
      </c>
      <c r="CA291" s="97">
        <f t="shared" si="1599"/>
        <v>172354.56000000003</v>
      </c>
      <c r="CB291" s="90">
        <v>0</v>
      </c>
      <c r="CC291" s="89">
        <f t="shared" si="1600"/>
        <v>0</v>
      </c>
      <c r="CD291" s="90">
        <v>0</v>
      </c>
      <c r="CE291" s="89">
        <f t="shared" si="1601"/>
        <v>0</v>
      </c>
      <c r="CF291" s="90"/>
      <c r="CG291" s="89">
        <f t="shared" si="1602"/>
        <v>0</v>
      </c>
      <c r="CH291" s="90"/>
      <c r="CI291" s="90">
        <f t="shared" si="1603"/>
        <v>0</v>
      </c>
      <c r="CJ291" s="90"/>
      <c r="CK291" s="89">
        <f t="shared" si="1604"/>
        <v>0</v>
      </c>
      <c r="CL291" s="90">
        <v>0</v>
      </c>
      <c r="CM291" s="89">
        <f t="shared" si="1605"/>
        <v>0</v>
      </c>
      <c r="CN291" s="90"/>
      <c r="CO291" s="89">
        <f t="shared" si="1606"/>
        <v>0</v>
      </c>
      <c r="CP291" s="90"/>
      <c r="CQ291" s="89">
        <f t="shared" si="1607"/>
        <v>0</v>
      </c>
      <c r="CR291" s="90"/>
      <c r="CS291" s="89">
        <f t="shared" si="1608"/>
        <v>0</v>
      </c>
      <c r="CT291" s="90"/>
      <c r="CU291" s="89">
        <f t="shared" si="1609"/>
        <v>0</v>
      </c>
      <c r="CV291" s="90">
        <v>0</v>
      </c>
      <c r="CW291" s="89">
        <f t="shared" si="1610"/>
        <v>0</v>
      </c>
      <c r="CX291" s="104">
        <v>0</v>
      </c>
      <c r="CY291" s="89">
        <f t="shared" si="1611"/>
        <v>0</v>
      </c>
      <c r="CZ291" s="90"/>
      <c r="DA291" s="89">
        <f t="shared" si="1612"/>
        <v>0</v>
      </c>
      <c r="DB291" s="90">
        <v>0</v>
      </c>
      <c r="DC291" s="95">
        <f t="shared" si="1613"/>
        <v>0</v>
      </c>
      <c r="DD291" s="90">
        <v>1</v>
      </c>
      <c r="DE291" s="89">
        <f t="shared" si="1614"/>
        <v>43088.640000000007</v>
      </c>
      <c r="DF291" s="105"/>
      <c r="DG291" s="89">
        <f t="shared" si="1615"/>
        <v>0</v>
      </c>
      <c r="DH291" s="90"/>
      <c r="DI291" s="89">
        <f t="shared" si="1616"/>
        <v>0</v>
      </c>
      <c r="DJ291" s="90"/>
      <c r="DK291" s="89">
        <f t="shared" si="1617"/>
        <v>0</v>
      </c>
      <c r="DL291" s="90"/>
      <c r="DM291" s="97">
        <f t="shared" si="1618"/>
        <v>0</v>
      </c>
      <c r="DN291" s="99">
        <f t="shared" si="1567"/>
        <v>396</v>
      </c>
      <c r="DO291" s="97">
        <f t="shared" si="1567"/>
        <v>16243729.058666671</v>
      </c>
    </row>
    <row r="292" spans="1:119" ht="30" customHeight="1" x14ac:dyDescent="0.25">
      <c r="A292" s="100"/>
      <c r="B292" s="101">
        <v>251</v>
      </c>
      <c r="C292" s="82" t="s">
        <v>420</v>
      </c>
      <c r="D292" s="83">
        <v>22900</v>
      </c>
      <c r="E292" s="102">
        <v>1.62</v>
      </c>
      <c r="F292" s="102"/>
      <c r="G292" s="147">
        <v>0.95</v>
      </c>
      <c r="H292" s="148"/>
      <c r="I292" s="148"/>
      <c r="J292" s="83">
        <v>1.4</v>
      </c>
      <c r="K292" s="83">
        <v>1.68</v>
      </c>
      <c r="L292" s="83">
        <v>2.23</v>
      </c>
      <c r="M292" s="87">
        <v>2.57</v>
      </c>
      <c r="N292" s="90">
        <v>180</v>
      </c>
      <c r="O292" s="89">
        <f t="shared" si="1510"/>
        <v>9769387.3200000003</v>
      </c>
      <c r="P292" s="90">
        <v>0</v>
      </c>
      <c r="Q292" s="90">
        <f t="shared" si="1568"/>
        <v>0</v>
      </c>
      <c r="R292" s="90"/>
      <c r="S292" s="89">
        <f t="shared" si="1569"/>
        <v>0</v>
      </c>
      <c r="T292" s="90"/>
      <c r="U292" s="89">
        <f t="shared" si="1570"/>
        <v>0</v>
      </c>
      <c r="V292" s="90">
        <v>20</v>
      </c>
      <c r="W292" s="89">
        <f t="shared" si="1571"/>
        <v>1085487.48</v>
      </c>
      <c r="X292" s="90">
        <v>0</v>
      </c>
      <c r="Y292" s="89">
        <f t="shared" si="1572"/>
        <v>0</v>
      </c>
      <c r="Z292" s="90"/>
      <c r="AA292" s="89">
        <f t="shared" si="1573"/>
        <v>0</v>
      </c>
      <c r="AB292" s="90">
        <v>0</v>
      </c>
      <c r="AC292" s="89">
        <f t="shared" si="1574"/>
        <v>0</v>
      </c>
      <c r="AD292" s="90">
        <v>20</v>
      </c>
      <c r="AE292" s="89">
        <f t="shared" si="1575"/>
        <v>1085487.48</v>
      </c>
      <c r="AF292" s="90">
        <v>0</v>
      </c>
      <c r="AG292" s="89">
        <f t="shared" si="1576"/>
        <v>0</v>
      </c>
      <c r="AH292" s="90"/>
      <c r="AI292" s="89">
        <f t="shared" si="1577"/>
        <v>0</v>
      </c>
      <c r="AJ292" s="90">
        <v>161</v>
      </c>
      <c r="AK292" s="89">
        <f t="shared" si="1578"/>
        <v>8738174.2139999997</v>
      </c>
      <c r="AL292" s="104">
        <v>1</v>
      </c>
      <c r="AM292" s="89">
        <f t="shared" si="1579"/>
        <v>65129.248800000001</v>
      </c>
      <c r="AN292" s="90"/>
      <c r="AO292" s="95">
        <f t="shared" si="1580"/>
        <v>0</v>
      </c>
      <c r="AP292" s="90"/>
      <c r="AQ292" s="89">
        <f t="shared" si="1581"/>
        <v>0</v>
      </c>
      <c r="AR292" s="90">
        <v>1</v>
      </c>
      <c r="AS292" s="90">
        <f t="shared" si="1582"/>
        <v>44406.305999999997</v>
      </c>
      <c r="AT292" s="90"/>
      <c r="AU292" s="90">
        <f t="shared" si="1583"/>
        <v>0</v>
      </c>
      <c r="AV292" s="90">
        <v>0</v>
      </c>
      <c r="AW292" s="89">
        <f t="shared" si="1584"/>
        <v>0</v>
      </c>
      <c r="AX292" s="90">
        <v>0</v>
      </c>
      <c r="AY292" s="89">
        <f t="shared" si="1585"/>
        <v>0</v>
      </c>
      <c r="AZ292" s="90">
        <v>0</v>
      </c>
      <c r="BA292" s="89">
        <f t="shared" si="1586"/>
        <v>0</v>
      </c>
      <c r="BB292" s="90"/>
      <c r="BC292" s="89">
        <f t="shared" si="1587"/>
        <v>0</v>
      </c>
      <c r="BD292" s="90"/>
      <c r="BE292" s="89">
        <f t="shared" si="1588"/>
        <v>0</v>
      </c>
      <c r="BF292" s="90">
        <v>160</v>
      </c>
      <c r="BG292" s="89">
        <f t="shared" si="1589"/>
        <v>9473345.2799999993</v>
      </c>
      <c r="BH292" s="90">
        <v>2</v>
      </c>
      <c r="BI292" s="89">
        <f t="shared" si="1590"/>
        <v>118416.81599999999</v>
      </c>
      <c r="BJ292" s="90">
        <v>0</v>
      </c>
      <c r="BK292" s="89">
        <f t="shared" si="1591"/>
        <v>0</v>
      </c>
      <c r="BL292" s="90">
        <v>0</v>
      </c>
      <c r="BM292" s="89">
        <f t="shared" si="1592"/>
        <v>0</v>
      </c>
      <c r="BN292" s="90">
        <v>3</v>
      </c>
      <c r="BO292" s="89">
        <f t="shared" si="1593"/>
        <v>195387.7464</v>
      </c>
      <c r="BP292" s="90"/>
      <c r="BQ292" s="89">
        <f t="shared" si="1594"/>
        <v>0</v>
      </c>
      <c r="BR292" s="90"/>
      <c r="BS292" s="89">
        <f t="shared" si="1595"/>
        <v>0</v>
      </c>
      <c r="BT292" s="90"/>
      <c r="BU292" s="89">
        <f t="shared" si="1596"/>
        <v>0</v>
      </c>
      <c r="BV292" s="90"/>
      <c r="BW292" s="89">
        <f t="shared" si="1597"/>
        <v>0</v>
      </c>
      <c r="BX292" s="90"/>
      <c r="BY292" s="89">
        <f t="shared" si="1598"/>
        <v>0</v>
      </c>
      <c r="BZ292" s="90">
        <v>1</v>
      </c>
      <c r="CA292" s="97">
        <f t="shared" si="1599"/>
        <v>59208.407999999996</v>
      </c>
      <c r="CB292" s="90">
        <v>0</v>
      </c>
      <c r="CC292" s="89">
        <f t="shared" si="1600"/>
        <v>0</v>
      </c>
      <c r="CD292" s="90">
        <v>0</v>
      </c>
      <c r="CE292" s="89">
        <f t="shared" si="1601"/>
        <v>0</v>
      </c>
      <c r="CF292" s="90">
        <v>0</v>
      </c>
      <c r="CG292" s="89">
        <f t="shared" si="1602"/>
        <v>0</v>
      </c>
      <c r="CH292" s="90"/>
      <c r="CI292" s="90">
        <f t="shared" si="1603"/>
        <v>0</v>
      </c>
      <c r="CJ292" s="90"/>
      <c r="CK292" s="89">
        <f t="shared" si="1604"/>
        <v>0</v>
      </c>
      <c r="CL292" s="90">
        <v>0</v>
      </c>
      <c r="CM292" s="89">
        <f t="shared" si="1605"/>
        <v>0</v>
      </c>
      <c r="CN292" s="90"/>
      <c r="CO292" s="89">
        <f t="shared" si="1606"/>
        <v>0</v>
      </c>
      <c r="CP292" s="90"/>
      <c r="CQ292" s="89">
        <f t="shared" si="1607"/>
        <v>0</v>
      </c>
      <c r="CR292" s="90"/>
      <c r="CS292" s="89">
        <f t="shared" si="1608"/>
        <v>0</v>
      </c>
      <c r="CT292" s="90"/>
      <c r="CU292" s="89">
        <f t="shared" si="1609"/>
        <v>0</v>
      </c>
      <c r="CV292" s="90">
        <v>0</v>
      </c>
      <c r="CW292" s="89">
        <f t="shared" si="1610"/>
        <v>0</v>
      </c>
      <c r="CX292" s="104">
        <v>0</v>
      </c>
      <c r="CY292" s="89">
        <f t="shared" si="1611"/>
        <v>0</v>
      </c>
      <c r="CZ292" s="90"/>
      <c r="DA292" s="89">
        <f t="shared" si="1612"/>
        <v>0</v>
      </c>
      <c r="DB292" s="90">
        <v>0</v>
      </c>
      <c r="DC292" s="95">
        <f t="shared" si="1613"/>
        <v>0</v>
      </c>
      <c r="DD292" s="90"/>
      <c r="DE292" s="89">
        <f t="shared" si="1614"/>
        <v>0</v>
      </c>
      <c r="DF292" s="105"/>
      <c r="DG292" s="89">
        <f t="shared" si="1615"/>
        <v>0</v>
      </c>
      <c r="DH292" s="90"/>
      <c r="DI292" s="89">
        <f t="shared" si="1616"/>
        <v>0</v>
      </c>
      <c r="DJ292" s="90"/>
      <c r="DK292" s="89">
        <f t="shared" si="1617"/>
        <v>0</v>
      </c>
      <c r="DL292" s="90"/>
      <c r="DM292" s="97">
        <f t="shared" si="1618"/>
        <v>0</v>
      </c>
      <c r="DN292" s="99">
        <f t="shared" si="1567"/>
        <v>549</v>
      </c>
      <c r="DO292" s="97">
        <f t="shared" si="1567"/>
        <v>30634430.299199998</v>
      </c>
    </row>
    <row r="293" spans="1:119" ht="30" customHeight="1" x14ac:dyDescent="0.25">
      <c r="A293" s="100"/>
      <c r="B293" s="101">
        <v>252</v>
      </c>
      <c r="C293" s="82" t="s">
        <v>421</v>
      </c>
      <c r="D293" s="83">
        <v>22900</v>
      </c>
      <c r="E293" s="102">
        <v>1.95</v>
      </c>
      <c r="F293" s="102"/>
      <c r="G293" s="85">
        <v>1</v>
      </c>
      <c r="H293" s="86"/>
      <c r="I293" s="86"/>
      <c r="J293" s="83">
        <v>1.4</v>
      </c>
      <c r="K293" s="83">
        <v>1.68</v>
      </c>
      <c r="L293" s="83">
        <v>2.23</v>
      </c>
      <c r="M293" s="87">
        <v>2.57</v>
      </c>
      <c r="N293" s="90">
        <v>35</v>
      </c>
      <c r="O293" s="89">
        <f t="shared" si="1510"/>
        <v>2406904.5</v>
      </c>
      <c r="P293" s="90">
        <v>0</v>
      </c>
      <c r="Q293" s="90">
        <f t="shared" si="1568"/>
        <v>0</v>
      </c>
      <c r="R293" s="90"/>
      <c r="S293" s="89">
        <f t="shared" si="1569"/>
        <v>0</v>
      </c>
      <c r="T293" s="90"/>
      <c r="U293" s="89">
        <f t="shared" si="1570"/>
        <v>0</v>
      </c>
      <c r="V293" s="90">
        <v>10</v>
      </c>
      <c r="W293" s="89">
        <f t="shared" si="1571"/>
        <v>687687</v>
      </c>
      <c r="X293" s="90">
        <v>0</v>
      </c>
      <c r="Y293" s="89">
        <f t="shared" si="1572"/>
        <v>0</v>
      </c>
      <c r="Z293" s="90"/>
      <c r="AA293" s="89">
        <f t="shared" si="1573"/>
        <v>0</v>
      </c>
      <c r="AB293" s="90">
        <v>0</v>
      </c>
      <c r="AC293" s="89">
        <f t="shared" si="1574"/>
        <v>0</v>
      </c>
      <c r="AD293" s="90">
        <v>7</v>
      </c>
      <c r="AE293" s="89">
        <f t="shared" si="1575"/>
        <v>481380.9</v>
      </c>
      <c r="AF293" s="90">
        <v>0</v>
      </c>
      <c r="AG293" s="89">
        <f t="shared" si="1576"/>
        <v>0</v>
      </c>
      <c r="AH293" s="90"/>
      <c r="AI293" s="89">
        <f t="shared" si="1577"/>
        <v>0</v>
      </c>
      <c r="AJ293" s="90">
        <v>27</v>
      </c>
      <c r="AK293" s="89">
        <f t="shared" si="1578"/>
        <v>1856754.9000000001</v>
      </c>
      <c r="AL293" s="103"/>
      <c r="AM293" s="89">
        <f t="shared" si="1579"/>
        <v>0</v>
      </c>
      <c r="AN293" s="90">
        <v>0</v>
      </c>
      <c r="AO293" s="95">
        <f t="shared" si="1580"/>
        <v>0</v>
      </c>
      <c r="AP293" s="90"/>
      <c r="AQ293" s="89">
        <f t="shared" si="1581"/>
        <v>0</v>
      </c>
      <c r="AR293" s="90"/>
      <c r="AS293" s="90">
        <f t="shared" si="1582"/>
        <v>0</v>
      </c>
      <c r="AT293" s="90"/>
      <c r="AU293" s="90">
        <f t="shared" si="1583"/>
        <v>0</v>
      </c>
      <c r="AV293" s="90">
        <v>0</v>
      </c>
      <c r="AW293" s="89">
        <f t="shared" si="1584"/>
        <v>0</v>
      </c>
      <c r="AX293" s="90">
        <v>0</v>
      </c>
      <c r="AY293" s="89">
        <f t="shared" si="1585"/>
        <v>0</v>
      </c>
      <c r="AZ293" s="90">
        <v>0</v>
      </c>
      <c r="BA293" s="89">
        <f t="shared" si="1586"/>
        <v>0</v>
      </c>
      <c r="BB293" s="90"/>
      <c r="BC293" s="89">
        <f t="shared" si="1587"/>
        <v>0</v>
      </c>
      <c r="BD293" s="90"/>
      <c r="BE293" s="89">
        <f t="shared" si="1588"/>
        <v>0</v>
      </c>
      <c r="BF293" s="90">
        <v>33</v>
      </c>
      <c r="BG293" s="89">
        <f t="shared" si="1589"/>
        <v>2475673.1999999997</v>
      </c>
      <c r="BH293" s="90"/>
      <c r="BI293" s="89">
        <f t="shared" si="1590"/>
        <v>0</v>
      </c>
      <c r="BJ293" s="90">
        <v>0</v>
      </c>
      <c r="BK293" s="89">
        <f t="shared" si="1591"/>
        <v>0</v>
      </c>
      <c r="BL293" s="90">
        <v>0</v>
      </c>
      <c r="BM293" s="89">
        <f t="shared" si="1592"/>
        <v>0</v>
      </c>
      <c r="BN293" s="90">
        <v>3</v>
      </c>
      <c r="BO293" s="89">
        <f t="shared" si="1593"/>
        <v>247567.32</v>
      </c>
      <c r="BP293" s="90"/>
      <c r="BQ293" s="89">
        <f t="shared" si="1594"/>
        <v>0</v>
      </c>
      <c r="BR293" s="90"/>
      <c r="BS293" s="89">
        <f t="shared" si="1595"/>
        <v>0</v>
      </c>
      <c r="BT293" s="90"/>
      <c r="BU293" s="89">
        <f t="shared" si="1596"/>
        <v>0</v>
      </c>
      <c r="BV293" s="90"/>
      <c r="BW293" s="89">
        <f t="shared" si="1597"/>
        <v>0</v>
      </c>
      <c r="BX293" s="90">
        <v>1</v>
      </c>
      <c r="BY293" s="89">
        <f t="shared" si="1598"/>
        <v>75020.399999999994</v>
      </c>
      <c r="BZ293" s="90"/>
      <c r="CA293" s="97">
        <f t="shared" si="1599"/>
        <v>0</v>
      </c>
      <c r="CB293" s="90">
        <v>0</v>
      </c>
      <c r="CC293" s="89">
        <f t="shared" si="1600"/>
        <v>0</v>
      </c>
      <c r="CD293" s="90">
        <v>0</v>
      </c>
      <c r="CE293" s="89">
        <f t="shared" si="1601"/>
        <v>0</v>
      </c>
      <c r="CF293" s="90">
        <v>0</v>
      </c>
      <c r="CG293" s="89">
        <f t="shared" si="1602"/>
        <v>0</v>
      </c>
      <c r="CH293" s="90"/>
      <c r="CI293" s="90">
        <f t="shared" si="1603"/>
        <v>0</v>
      </c>
      <c r="CJ293" s="90"/>
      <c r="CK293" s="89">
        <f t="shared" si="1604"/>
        <v>0</v>
      </c>
      <c r="CL293" s="90">
        <v>0</v>
      </c>
      <c r="CM293" s="89">
        <f t="shared" si="1605"/>
        <v>0</v>
      </c>
      <c r="CN293" s="90"/>
      <c r="CO293" s="89">
        <f t="shared" si="1606"/>
        <v>0</v>
      </c>
      <c r="CP293" s="90"/>
      <c r="CQ293" s="89">
        <f t="shared" si="1607"/>
        <v>0</v>
      </c>
      <c r="CR293" s="90"/>
      <c r="CS293" s="89">
        <f t="shared" si="1608"/>
        <v>0</v>
      </c>
      <c r="CT293" s="90"/>
      <c r="CU293" s="89">
        <f t="shared" si="1609"/>
        <v>0</v>
      </c>
      <c r="CV293" s="90">
        <v>0</v>
      </c>
      <c r="CW293" s="89">
        <f t="shared" si="1610"/>
        <v>0</v>
      </c>
      <c r="CX293" s="104"/>
      <c r="CY293" s="89">
        <f t="shared" si="1611"/>
        <v>0</v>
      </c>
      <c r="CZ293" s="90"/>
      <c r="DA293" s="89">
        <f t="shared" si="1612"/>
        <v>0</v>
      </c>
      <c r="DB293" s="90">
        <v>0</v>
      </c>
      <c r="DC293" s="95">
        <f t="shared" si="1613"/>
        <v>0</v>
      </c>
      <c r="DD293" s="90"/>
      <c r="DE293" s="89">
        <f t="shared" si="1614"/>
        <v>0</v>
      </c>
      <c r="DF293" s="105"/>
      <c r="DG293" s="89">
        <f t="shared" si="1615"/>
        <v>0</v>
      </c>
      <c r="DH293" s="90"/>
      <c r="DI293" s="89">
        <f t="shared" si="1616"/>
        <v>0</v>
      </c>
      <c r="DJ293" s="90"/>
      <c r="DK293" s="89">
        <f t="shared" si="1617"/>
        <v>0</v>
      </c>
      <c r="DL293" s="90"/>
      <c r="DM293" s="97">
        <f t="shared" si="1618"/>
        <v>0</v>
      </c>
      <c r="DN293" s="99">
        <f t="shared" si="1567"/>
        <v>116</v>
      </c>
      <c r="DO293" s="97">
        <f t="shared" si="1567"/>
        <v>8230988.2200000007</v>
      </c>
    </row>
    <row r="294" spans="1:119" ht="30" customHeight="1" x14ac:dyDescent="0.25">
      <c r="A294" s="100"/>
      <c r="B294" s="101">
        <v>253</v>
      </c>
      <c r="C294" s="82" t="s">
        <v>422</v>
      </c>
      <c r="D294" s="83">
        <v>22900</v>
      </c>
      <c r="E294" s="102">
        <v>2.14</v>
      </c>
      <c r="F294" s="102"/>
      <c r="G294" s="85">
        <v>1</v>
      </c>
      <c r="H294" s="86"/>
      <c r="I294" s="86"/>
      <c r="J294" s="83">
        <v>1.4</v>
      </c>
      <c r="K294" s="83">
        <v>1.68</v>
      </c>
      <c r="L294" s="83">
        <v>2.23</v>
      </c>
      <c r="M294" s="87">
        <v>2.57</v>
      </c>
      <c r="N294" s="90">
        <v>245</v>
      </c>
      <c r="O294" s="89">
        <f t="shared" ref="O294:O295" si="1619">(N294*$D294*$E294*$G294*$J294)</f>
        <v>16809058</v>
      </c>
      <c r="P294" s="90">
        <v>0</v>
      </c>
      <c r="Q294" s="90">
        <f t="shared" ref="Q294:Q295" si="1620">(P294*$D294*$E294*$G294*$J294)</f>
        <v>0</v>
      </c>
      <c r="R294" s="90"/>
      <c r="S294" s="89">
        <f t="shared" ref="S294:S295" si="1621">(R294*$D294*$E294*$G294*$J294)</f>
        <v>0</v>
      </c>
      <c r="T294" s="90"/>
      <c r="U294" s="89">
        <f t="shared" ref="U294:U295" si="1622">(T294*$D294*$E294*$G294*$J294)</f>
        <v>0</v>
      </c>
      <c r="V294" s="90"/>
      <c r="W294" s="89">
        <f t="shared" ref="W294:W295" si="1623">(V294*$D294*$E294*$G294*$J294)</f>
        <v>0</v>
      </c>
      <c r="X294" s="90"/>
      <c r="Y294" s="89">
        <f t="shared" ref="Y294:Y295" si="1624">(X294*$D294*$E294*$G294*$J294)</f>
        <v>0</v>
      </c>
      <c r="Z294" s="90"/>
      <c r="AA294" s="89">
        <f t="shared" ref="AA294:AA295" si="1625">(Z294*$D294*$E294*$G294*$J294)</f>
        <v>0</v>
      </c>
      <c r="AB294" s="90"/>
      <c r="AC294" s="89">
        <f t="shared" ref="AC294:AC295" si="1626">(AB294*$D294*$E294*$G294*$J294)</f>
        <v>0</v>
      </c>
      <c r="AD294" s="90">
        <v>17</v>
      </c>
      <c r="AE294" s="89">
        <f t="shared" ref="AE294:AE295" si="1627">(AD294*$D294*$E294*$G294*$J294)</f>
        <v>1166342.7999999998</v>
      </c>
      <c r="AF294" s="90"/>
      <c r="AG294" s="89">
        <f t="shared" ref="AG294:AG295" si="1628">(AF294*$D294*$E294*$G294*$J294)</f>
        <v>0</v>
      </c>
      <c r="AH294" s="92"/>
      <c r="AI294" s="89">
        <f t="shared" ref="AI294:AI295" si="1629">(AH294*$D294*$E294*$G294*$J294)</f>
        <v>0</v>
      </c>
      <c r="AJ294" s="90">
        <v>170</v>
      </c>
      <c r="AK294" s="89">
        <f t="shared" ref="AK294:AK295" si="1630">(AJ294*$D294*$E294*$G294*$J294)</f>
        <v>11663428</v>
      </c>
      <c r="AL294" s="104">
        <v>0</v>
      </c>
      <c r="AM294" s="89">
        <f t="shared" ref="AM294:AM295" si="1631">(AL294*$D294*$E294*$G294*$K294)</f>
        <v>0</v>
      </c>
      <c r="AN294" s="90"/>
      <c r="AO294" s="95">
        <f t="shared" ref="AO294:AO295" si="1632">(AN294*$D294*$E294*$G294*$K294)</f>
        <v>0</v>
      </c>
      <c r="AP294" s="90"/>
      <c r="AQ294" s="89">
        <f t="shared" ref="AQ294:AQ295" si="1633">(AP294*$D294*$E294*$G294*$J294)</f>
        <v>0</v>
      </c>
      <c r="AR294" s="90">
        <f>17-6</f>
        <v>11</v>
      </c>
      <c r="AS294" s="90">
        <f t="shared" ref="AS294:AS295" si="1634">(AR294*$D294*$E294*$G294*$J294)</f>
        <v>754692.39999999991</v>
      </c>
      <c r="AT294" s="90"/>
      <c r="AU294" s="90">
        <f t="shared" ref="AU294:AU295" si="1635">(AT294*$D294*$E294*$G294*$J294)</f>
        <v>0</v>
      </c>
      <c r="AV294" s="90"/>
      <c r="AW294" s="89">
        <f t="shared" ref="AW294:AW295" si="1636">(AV294*$D294*$E294*$G294*$J294)</f>
        <v>0</v>
      </c>
      <c r="AX294" s="90"/>
      <c r="AY294" s="89">
        <f t="shared" ref="AY294:AY295" si="1637">(AX294*$D294*$E294*$G294*$J294)</f>
        <v>0</v>
      </c>
      <c r="AZ294" s="90"/>
      <c r="BA294" s="89">
        <f t="shared" ref="BA294:BA295" si="1638">(AZ294*$D294*$E294*$G294*$J294)</f>
        <v>0</v>
      </c>
      <c r="BB294" s="90"/>
      <c r="BC294" s="89">
        <f t="shared" ref="BC294:BC295" si="1639">(BB294*$D294*$E294*$G294*$J294)</f>
        <v>0</v>
      </c>
      <c r="BD294" s="90"/>
      <c r="BE294" s="89">
        <f t="shared" ref="BE294:BE295" si="1640">(BD294*$D294*$E294*$G294*$J294)</f>
        <v>0</v>
      </c>
      <c r="BF294" s="90">
        <v>77</v>
      </c>
      <c r="BG294" s="89">
        <f t="shared" ref="BG294:BG295" si="1641">(BF294*$D294*$E294*$G294*$K294)</f>
        <v>6339416.1600000001</v>
      </c>
      <c r="BH294" s="90">
        <v>2</v>
      </c>
      <c r="BI294" s="89">
        <f t="shared" ref="BI294:BI295" si="1642">(BH294*$D294*$E294*$G294*$K294)</f>
        <v>164660.16</v>
      </c>
      <c r="BJ294" s="90"/>
      <c r="BK294" s="89">
        <f t="shared" ref="BK294:BK295" si="1643">(BJ294*$D294*$E294*$G294*$K294)</f>
        <v>0</v>
      </c>
      <c r="BL294" s="90"/>
      <c r="BM294" s="89">
        <f t="shared" ref="BM294:BM295" si="1644">(BL294*$D294*$E294*$G294*$K294)</f>
        <v>0</v>
      </c>
      <c r="BN294" s="90"/>
      <c r="BO294" s="89">
        <f t="shared" ref="BO294:BO295" si="1645">(BN294*$D294*$E294*$G294*$K294)</f>
        <v>0</v>
      </c>
      <c r="BP294" s="90"/>
      <c r="BQ294" s="89">
        <f t="shared" ref="BQ294:BQ295" si="1646">(BP294*$D294*$E294*$G294*$K294)</f>
        <v>0</v>
      </c>
      <c r="BR294" s="90"/>
      <c r="BS294" s="89">
        <f t="shared" ref="BS294:BS295" si="1647">(BR294*$D294*$E294*$G294*$K294)</f>
        <v>0</v>
      </c>
      <c r="BT294" s="90"/>
      <c r="BU294" s="89">
        <f t="shared" ref="BU294:BU295" si="1648">(BT294*$D294*$E294*$G294*$K294)</f>
        <v>0</v>
      </c>
      <c r="BV294" s="90"/>
      <c r="BW294" s="89">
        <f t="shared" ref="BW294:BW295" si="1649">(BV294*$D294*$E294*$G294*$K294)</f>
        <v>0</v>
      </c>
      <c r="BX294" s="90"/>
      <c r="BY294" s="89">
        <f t="shared" ref="BY294:BY295" si="1650">(BX294*$D294*$E294*$G294*$K294)</f>
        <v>0</v>
      </c>
      <c r="BZ294" s="90"/>
      <c r="CA294" s="97">
        <f t="shared" ref="CA294:CA295" si="1651">(BZ294*$D294*$E294*$G294*$K294)</f>
        <v>0</v>
      </c>
      <c r="CB294" s="90"/>
      <c r="CC294" s="89">
        <f t="shared" ref="CC294:CC295" si="1652">(CB294*$D294*$E294*$G294*$J294)</f>
        <v>0</v>
      </c>
      <c r="CD294" s="90"/>
      <c r="CE294" s="89">
        <f t="shared" ref="CE294:CE295" si="1653">(CD294*$D294*$E294*$G294*$J294)</f>
        <v>0</v>
      </c>
      <c r="CF294" s="90"/>
      <c r="CG294" s="89">
        <f t="shared" ref="CG294:CG295" si="1654">(CF294*$D294*$E294*$G294*$J294)</f>
        <v>0</v>
      </c>
      <c r="CH294" s="90"/>
      <c r="CI294" s="90">
        <f t="shared" ref="CI294:CI295" si="1655">(CH294*$D294*$E294*$G294*$J294)</f>
        <v>0</v>
      </c>
      <c r="CJ294" s="90"/>
      <c r="CK294" s="89">
        <f t="shared" ref="CK294:CK295" si="1656">(CJ294*$D294*$E294*$G294*$K294)</f>
        <v>0</v>
      </c>
      <c r="CL294" s="90"/>
      <c r="CM294" s="89">
        <f t="shared" ref="CM294:CM295" si="1657">(CL294*$D294*$E294*$G294*$J294)</f>
        <v>0</v>
      </c>
      <c r="CN294" s="90"/>
      <c r="CO294" s="89">
        <f t="shared" ref="CO294:CO295" si="1658">(CN294*$D294*$E294*$G294*$J294)</f>
        <v>0</v>
      </c>
      <c r="CP294" s="90"/>
      <c r="CQ294" s="89">
        <f t="shared" ref="CQ294:CQ295" si="1659">(CP294*$D294*$E294*$G294*$J294)</f>
        <v>0</v>
      </c>
      <c r="CR294" s="90"/>
      <c r="CS294" s="89">
        <f t="shared" ref="CS294:CS295" si="1660">(CR294*$D294*$E294*$G294*$J294)</f>
        <v>0</v>
      </c>
      <c r="CT294" s="90"/>
      <c r="CU294" s="89">
        <f t="shared" ref="CU294:CU295" si="1661">(CT294*$D294*$E294*$G294*$J294)</f>
        <v>0</v>
      </c>
      <c r="CV294" s="90"/>
      <c r="CW294" s="89">
        <f t="shared" ref="CW294:CW295" si="1662">(CV294*$D294*$E294*$G294*$K294)</f>
        <v>0</v>
      </c>
      <c r="CX294" s="104">
        <v>0</v>
      </c>
      <c r="CY294" s="89">
        <f t="shared" ref="CY294:CY295" si="1663">(CX294*$D294*$E294*$G294*$K294)</f>
        <v>0</v>
      </c>
      <c r="CZ294" s="90"/>
      <c r="DA294" s="89">
        <f t="shared" ref="DA294:DA295" si="1664">(CZ294*$D294*$E294*$G294*$J294)</f>
        <v>0</v>
      </c>
      <c r="DB294" s="90"/>
      <c r="DC294" s="95">
        <f t="shared" ref="DC294:DC295" si="1665">(DB294*$D294*$E294*$G294*$K294)</f>
        <v>0</v>
      </c>
      <c r="DD294" s="90"/>
      <c r="DE294" s="89">
        <f t="shared" ref="DE294:DE295" si="1666">(DD294*$D294*$E294*$G294*$K294)</f>
        <v>0</v>
      </c>
      <c r="DF294" s="105"/>
      <c r="DG294" s="89">
        <f t="shared" ref="DG294:DG295" si="1667">(DF294*$D294*$E294*$G294*$K294)</f>
        <v>0</v>
      </c>
      <c r="DH294" s="90"/>
      <c r="DI294" s="89">
        <f t="shared" ref="DI294:DI295" si="1668">(DH294*$D294*$E294*$G294*$K294)</f>
        <v>0</v>
      </c>
      <c r="DJ294" s="90"/>
      <c r="DK294" s="89">
        <f t="shared" ref="DK294:DK295" si="1669">(DJ294*$D294*$E294*$G294*$L294)</f>
        <v>0</v>
      </c>
      <c r="DL294" s="90"/>
      <c r="DM294" s="97">
        <f t="shared" ref="DM294:DM295" si="1670">(DL294*$D294*$E294*$G294*$M294)</f>
        <v>0</v>
      </c>
      <c r="DN294" s="99">
        <f t="shared" si="1567"/>
        <v>522</v>
      </c>
      <c r="DO294" s="97">
        <f t="shared" si="1567"/>
        <v>36897597.519999996</v>
      </c>
    </row>
    <row r="295" spans="1:119" ht="30" customHeight="1" x14ac:dyDescent="0.25">
      <c r="A295" s="100"/>
      <c r="B295" s="101">
        <v>254</v>
      </c>
      <c r="C295" s="82" t="s">
        <v>423</v>
      </c>
      <c r="D295" s="83">
        <v>22900</v>
      </c>
      <c r="E295" s="102">
        <v>4.13</v>
      </c>
      <c r="F295" s="102"/>
      <c r="G295" s="85">
        <v>1</v>
      </c>
      <c r="H295" s="86"/>
      <c r="I295" s="86"/>
      <c r="J295" s="83">
        <v>1.4</v>
      </c>
      <c r="K295" s="83">
        <v>1.68</v>
      </c>
      <c r="L295" s="83">
        <v>2.23</v>
      </c>
      <c r="M295" s="87">
        <v>2.57</v>
      </c>
      <c r="N295" s="90">
        <v>15</v>
      </c>
      <c r="O295" s="89">
        <f t="shared" si="1619"/>
        <v>1986116.9999999998</v>
      </c>
      <c r="P295" s="90">
        <v>0</v>
      </c>
      <c r="Q295" s="90">
        <f t="shared" si="1620"/>
        <v>0</v>
      </c>
      <c r="R295" s="90"/>
      <c r="S295" s="89">
        <f t="shared" si="1621"/>
        <v>0</v>
      </c>
      <c r="T295" s="90"/>
      <c r="U295" s="89">
        <f t="shared" si="1622"/>
        <v>0</v>
      </c>
      <c r="V295" s="90">
        <v>29</v>
      </c>
      <c r="W295" s="89">
        <f t="shared" si="1623"/>
        <v>3839826.1999999997</v>
      </c>
      <c r="X295" s="90"/>
      <c r="Y295" s="89">
        <f t="shared" si="1624"/>
        <v>0</v>
      </c>
      <c r="Z295" s="90"/>
      <c r="AA295" s="89">
        <f t="shared" si="1625"/>
        <v>0</v>
      </c>
      <c r="AB295" s="90"/>
      <c r="AC295" s="89">
        <f t="shared" si="1626"/>
        <v>0</v>
      </c>
      <c r="AD295" s="90">
        <v>1</v>
      </c>
      <c r="AE295" s="89">
        <f t="shared" si="1627"/>
        <v>132407.79999999999</v>
      </c>
      <c r="AF295" s="90"/>
      <c r="AG295" s="89">
        <f t="shared" si="1628"/>
        <v>0</v>
      </c>
      <c r="AH295" s="92"/>
      <c r="AI295" s="89">
        <f t="shared" si="1629"/>
        <v>0</v>
      </c>
      <c r="AJ295" s="90">
        <v>10</v>
      </c>
      <c r="AK295" s="89">
        <f t="shared" si="1630"/>
        <v>1324078</v>
      </c>
      <c r="AL295" s="104">
        <v>4</v>
      </c>
      <c r="AM295" s="89">
        <f t="shared" si="1631"/>
        <v>635557.43999999994</v>
      </c>
      <c r="AN295" s="90"/>
      <c r="AO295" s="95">
        <f t="shared" si="1632"/>
        <v>0</v>
      </c>
      <c r="AP295" s="90"/>
      <c r="AQ295" s="89">
        <f t="shared" si="1633"/>
        <v>0</v>
      </c>
      <c r="AR295" s="90"/>
      <c r="AS295" s="90">
        <f t="shared" si="1634"/>
        <v>0</v>
      </c>
      <c r="AT295" s="90"/>
      <c r="AU295" s="90">
        <f t="shared" si="1635"/>
        <v>0</v>
      </c>
      <c r="AV295" s="90"/>
      <c r="AW295" s="89">
        <f t="shared" si="1636"/>
        <v>0</v>
      </c>
      <c r="AX295" s="90"/>
      <c r="AY295" s="89">
        <f t="shared" si="1637"/>
        <v>0</v>
      </c>
      <c r="AZ295" s="90"/>
      <c r="BA295" s="89">
        <f t="shared" si="1638"/>
        <v>0</v>
      </c>
      <c r="BB295" s="90"/>
      <c r="BC295" s="89">
        <f t="shared" si="1639"/>
        <v>0</v>
      </c>
      <c r="BD295" s="90"/>
      <c r="BE295" s="89">
        <f t="shared" si="1640"/>
        <v>0</v>
      </c>
      <c r="BF295" s="90"/>
      <c r="BG295" s="89">
        <f t="shared" si="1641"/>
        <v>0</v>
      </c>
      <c r="BH295" s="90"/>
      <c r="BI295" s="89">
        <f t="shared" si="1642"/>
        <v>0</v>
      </c>
      <c r="BJ295" s="90"/>
      <c r="BK295" s="89">
        <f t="shared" si="1643"/>
        <v>0</v>
      </c>
      <c r="BL295" s="90"/>
      <c r="BM295" s="89">
        <f t="shared" si="1644"/>
        <v>0</v>
      </c>
      <c r="BN295" s="90"/>
      <c r="BO295" s="89">
        <f t="shared" si="1645"/>
        <v>0</v>
      </c>
      <c r="BP295" s="90"/>
      <c r="BQ295" s="89">
        <f t="shared" si="1646"/>
        <v>0</v>
      </c>
      <c r="BR295" s="90"/>
      <c r="BS295" s="89">
        <f t="shared" si="1647"/>
        <v>0</v>
      </c>
      <c r="BT295" s="90"/>
      <c r="BU295" s="89">
        <f t="shared" si="1648"/>
        <v>0</v>
      </c>
      <c r="BV295" s="90"/>
      <c r="BW295" s="89">
        <f t="shared" si="1649"/>
        <v>0</v>
      </c>
      <c r="BX295" s="90"/>
      <c r="BY295" s="89">
        <f t="shared" si="1650"/>
        <v>0</v>
      </c>
      <c r="BZ295" s="90"/>
      <c r="CA295" s="97">
        <f t="shared" si="1651"/>
        <v>0</v>
      </c>
      <c r="CB295" s="90"/>
      <c r="CC295" s="89">
        <f t="shared" si="1652"/>
        <v>0</v>
      </c>
      <c r="CD295" s="90"/>
      <c r="CE295" s="89">
        <f t="shared" si="1653"/>
        <v>0</v>
      </c>
      <c r="CF295" s="90"/>
      <c r="CG295" s="89">
        <f t="shared" si="1654"/>
        <v>0</v>
      </c>
      <c r="CH295" s="90"/>
      <c r="CI295" s="90">
        <f t="shared" si="1655"/>
        <v>0</v>
      </c>
      <c r="CJ295" s="90"/>
      <c r="CK295" s="89">
        <f t="shared" si="1656"/>
        <v>0</v>
      </c>
      <c r="CL295" s="90"/>
      <c r="CM295" s="89">
        <f t="shared" si="1657"/>
        <v>0</v>
      </c>
      <c r="CN295" s="90"/>
      <c r="CO295" s="89">
        <f t="shared" si="1658"/>
        <v>0</v>
      </c>
      <c r="CP295" s="90"/>
      <c r="CQ295" s="89">
        <f t="shared" si="1659"/>
        <v>0</v>
      </c>
      <c r="CR295" s="90"/>
      <c r="CS295" s="89">
        <f t="shared" si="1660"/>
        <v>0</v>
      </c>
      <c r="CT295" s="90"/>
      <c r="CU295" s="89">
        <f t="shared" si="1661"/>
        <v>0</v>
      </c>
      <c r="CV295" s="90"/>
      <c r="CW295" s="89">
        <f t="shared" si="1662"/>
        <v>0</v>
      </c>
      <c r="CX295" s="104">
        <v>0</v>
      </c>
      <c r="CY295" s="89">
        <f t="shared" si="1663"/>
        <v>0</v>
      </c>
      <c r="CZ295" s="90"/>
      <c r="DA295" s="89">
        <f t="shared" si="1664"/>
        <v>0</v>
      </c>
      <c r="DB295" s="90"/>
      <c r="DC295" s="95">
        <f t="shared" si="1665"/>
        <v>0</v>
      </c>
      <c r="DD295" s="90"/>
      <c r="DE295" s="89">
        <f t="shared" si="1666"/>
        <v>0</v>
      </c>
      <c r="DF295" s="105"/>
      <c r="DG295" s="89">
        <f t="shared" si="1667"/>
        <v>0</v>
      </c>
      <c r="DH295" s="90"/>
      <c r="DI295" s="89">
        <f t="shared" si="1668"/>
        <v>0</v>
      </c>
      <c r="DJ295" s="90"/>
      <c r="DK295" s="89">
        <f t="shared" si="1669"/>
        <v>0</v>
      </c>
      <c r="DL295" s="90"/>
      <c r="DM295" s="97">
        <f t="shared" si="1670"/>
        <v>0</v>
      </c>
      <c r="DN295" s="99">
        <f t="shared" si="1567"/>
        <v>59</v>
      </c>
      <c r="DO295" s="97">
        <f t="shared" si="1567"/>
        <v>7917986.4399999995</v>
      </c>
    </row>
    <row r="296" spans="1:119" ht="15.75" customHeight="1" x14ac:dyDescent="0.25">
      <c r="A296" s="100">
        <v>31</v>
      </c>
      <c r="B296" s="179"/>
      <c r="C296" s="178" t="s">
        <v>424</v>
      </c>
      <c r="D296" s="83">
        <v>22900</v>
      </c>
      <c r="E296" s="106">
        <v>0.9</v>
      </c>
      <c r="F296" s="106"/>
      <c r="G296" s="85">
        <v>1</v>
      </c>
      <c r="H296" s="86"/>
      <c r="I296" s="86"/>
      <c r="J296" s="83">
        <v>1.4</v>
      </c>
      <c r="K296" s="83">
        <v>1.68</v>
      </c>
      <c r="L296" s="83">
        <v>2.23</v>
      </c>
      <c r="M296" s="87">
        <v>2.57</v>
      </c>
      <c r="N296" s="110">
        <f>SUM(N297:N315)</f>
        <v>327</v>
      </c>
      <c r="O296" s="110">
        <f t="shared" ref="O296:BZ296" si="1671">SUM(O297:O315)</f>
        <v>15531771.569999998</v>
      </c>
      <c r="P296" s="110">
        <f t="shared" si="1671"/>
        <v>729</v>
      </c>
      <c r="Q296" s="110">
        <f t="shared" si="1671"/>
        <v>32653077.940000001</v>
      </c>
      <c r="R296" s="110">
        <f t="shared" si="1671"/>
        <v>751</v>
      </c>
      <c r="S296" s="110">
        <f t="shared" si="1671"/>
        <v>26373630.010000005</v>
      </c>
      <c r="T296" s="110">
        <f t="shared" si="1671"/>
        <v>0</v>
      </c>
      <c r="U296" s="110">
        <f t="shared" si="1671"/>
        <v>0</v>
      </c>
      <c r="V296" s="110">
        <f t="shared" si="1671"/>
        <v>257</v>
      </c>
      <c r="W296" s="110">
        <f t="shared" si="1671"/>
        <v>13059721.149999999</v>
      </c>
      <c r="X296" s="110">
        <f t="shared" si="1671"/>
        <v>0</v>
      </c>
      <c r="Y296" s="110">
        <f t="shared" si="1671"/>
        <v>0</v>
      </c>
      <c r="Z296" s="110">
        <f t="shared" si="1671"/>
        <v>0</v>
      </c>
      <c r="AA296" s="110">
        <f t="shared" si="1671"/>
        <v>0</v>
      </c>
      <c r="AB296" s="110">
        <f t="shared" si="1671"/>
        <v>0</v>
      </c>
      <c r="AC296" s="110">
        <f t="shared" si="1671"/>
        <v>0</v>
      </c>
      <c r="AD296" s="110">
        <f t="shared" si="1671"/>
        <v>54</v>
      </c>
      <c r="AE296" s="110">
        <f t="shared" si="1671"/>
        <v>2133945.66</v>
      </c>
      <c r="AF296" s="110">
        <f t="shared" si="1671"/>
        <v>0</v>
      </c>
      <c r="AG296" s="110">
        <f t="shared" si="1671"/>
        <v>0</v>
      </c>
      <c r="AH296" s="110">
        <f t="shared" si="1671"/>
        <v>752</v>
      </c>
      <c r="AI296" s="110">
        <f t="shared" si="1671"/>
        <v>17661709.729999997</v>
      </c>
      <c r="AJ296" s="110">
        <f t="shared" si="1671"/>
        <v>217</v>
      </c>
      <c r="AK296" s="110">
        <f t="shared" si="1671"/>
        <v>6818039.9000000004</v>
      </c>
      <c r="AL296" s="110">
        <f t="shared" si="1671"/>
        <v>190</v>
      </c>
      <c r="AM296" s="110">
        <f t="shared" si="1671"/>
        <v>8904555.9959999993</v>
      </c>
      <c r="AN296" s="110">
        <f t="shared" si="1671"/>
        <v>52</v>
      </c>
      <c r="AO296" s="110">
        <f t="shared" si="1671"/>
        <v>1689151.632</v>
      </c>
      <c r="AP296" s="110">
        <v>0</v>
      </c>
      <c r="AQ296" s="110">
        <f t="shared" si="1671"/>
        <v>0</v>
      </c>
      <c r="AR296" s="110">
        <f t="shared" si="1671"/>
        <v>18</v>
      </c>
      <c r="AS296" s="110">
        <f t="shared" si="1671"/>
        <v>539153.0199999999</v>
      </c>
      <c r="AT296" s="110">
        <f t="shared" si="1671"/>
        <v>328</v>
      </c>
      <c r="AU296" s="110">
        <f t="shared" si="1671"/>
        <v>9745021.7199999988</v>
      </c>
      <c r="AV296" s="110">
        <f t="shared" si="1671"/>
        <v>0</v>
      </c>
      <c r="AW296" s="110">
        <f t="shared" si="1671"/>
        <v>0</v>
      </c>
      <c r="AX296" s="110">
        <f t="shared" si="1671"/>
        <v>0</v>
      </c>
      <c r="AY296" s="110">
        <f t="shared" si="1671"/>
        <v>0</v>
      </c>
      <c r="AZ296" s="110">
        <f t="shared" si="1671"/>
        <v>0</v>
      </c>
      <c r="BA296" s="110">
        <f t="shared" si="1671"/>
        <v>0</v>
      </c>
      <c r="BB296" s="110">
        <f t="shared" si="1671"/>
        <v>264</v>
      </c>
      <c r="BC296" s="110">
        <f t="shared" si="1671"/>
        <v>6699482.0200000005</v>
      </c>
      <c r="BD296" s="110">
        <f t="shared" si="1671"/>
        <v>156</v>
      </c>
      <c r="BE296" s="110">
        <f t="shared" si="1671"/>
        <v>3870828.22</v>
      </c>
      <c r="BF296" s="110">
        <f t="shared" si="1671"/>
        <v>208</v>
      </c>
      <c r="BG296" s="110">
        <f t="shared" si="1671"/>
        <v>7703844.8759999983</v>
      </c>
      <c r="BH296" s="110">
        <f t="shared" si="1671"/>
        <v>1235</v>
      </c>
      <c r="BI296" s="110">
        <f t="shared" si="1671"/>
        <v>38460246.803999998</v>
      </c>
      <c r="BJ296" s="110">
        <f t="shared" si="1671"/>
        <v>3</v>
      </c>
      <c r="BK296" s="110">
        <f t="shared" si="1671"/>
        <v>87716.160000000003</v>
      </c>
      <c r="BL296" s="110">
        <f t="shared" si="1671"/>
        <v>0</v>
      </c>
      <c r="BM296" s="110">
        <f t="shared" si="1671"/>
        <v>0</v>
      </c>
      <c r="BN296" s="110">
        <f t="shared" si="1671"/>
        <v>430</v>
      </c>
      <c r="BO296" s="110">
        <f t="shared" si="1671"/>
        <v>13364826.552000001</v>
      </c>
      <c r="BP296" s="110">
        <f t="shared" si="1671"/>
        <v>148</v>
      </c>
      <c r="BQ296" s="110">
        <f t="shared" si="1671"/>
        <v>4829774.88</v>
      </c>
      <c r="BR296" s="110">
        <f t="shared" si="1671"/>
        <v>104</v>
      </c>
      <c r="BS296" s="110">
        <f t="shared" si="1671"/>
        <v>3766216.4399999995</v>
      </c>
      <c r="BT296" s="110">
        <f t="shared" si="1671"/>
        <v>68</v>
      </c>
      <c r="BU296" s="110">
        <f t="shared" si="1671"/>
        <v>1783831.2239999999</v>
      </c>
      <c r="BV296" s="110">
        <f t="shared" si="1671"/>
        <v>226</v>
      </c>
      <c r="BW296" s="110">
        <f t="shared" si="1671"/>
        <v>7260570.4920000006</v>
      </c>
      <c r="BX296" s="110">
        <f t="shared" si="1671"/>
        <v>130</v>
      </c>
      <c r="BY296" s="110">
        <f t="shared" si="1671"/>
        <v>3770583.0119999996</v>
      </c>
      <c r="BZ296" s="110">
        <f t="shared" si="1671"/>
        <v>104</v>
      </c>
      <c r="CA296" s="110">
        <f t="shared" ref="CA296:DO296" si="1672">SUM(CA297:CA315)</f>
        <v>3789876.7199999993</v>
      </c>
      <c r="CB296" s="110">
        <f t="shared" si="1672"/>
        <v>0</v>
      </c>
      <c r="CC296" s="110">
        <f t="shared" si="1672"/>
        <v>0</v>
      </c>
      <c r="CD296" s="110">
        <f t="shared" si="1672"/>
        <v>0</v>
      </c>
      <c r="CE296" s="110">
        <f t="shared" si="1672"/>
        <v>0</v>
      </c>
      <c r="CF296" s="110">
        <f t="shared" si="1672"/>
        <v>15</v>
      </c>
      <c r="CG296" s="110">
        <f t="shared" si="1672"/>
        <v>572271</v>
      </c>
      <c r="CH296" s="110">
        <f t="shared" si="1672"/>
        <v>0</v>
      </c>
      <c r="CI296" s="110">
        <f t="shared" si="1672"/>
        <v>0</v>
      </c>
      <c r="CJ296" s="110">
        <f t="shared" si="1672"/>
        <v>0</v>
      </c>
      <c r="CK296" s="110">
        <f t="shared" si="1672"/>
        <v>0</v>
      </c>
      <c r="CL296" s="110">
        <f t="shared" si="1672"/>
        <v>65</v>
      </c>
      <c r="CM296" s="110">
        <f t="shared" si="1672"/>
        <v>1310292.2</v>
      </c>
      <c r="CN296" s="110">
        <f t="shared" si="1672"/>
        <v>41</v>
      </c>
      <c r="CO296" s="110">
        <f t="shared" si="1672"/>
        <v>998989.6</v>
      </c>
      <c r="CP296" s="110">
        <f t="shared" si="1672"/>
        <v>218</v>
      </c>
      <c r="CQ296" s="110">
        <f t="shared" si="1672"/>
        <v>5301056.879999999</v>
      </c>
      <c r="CR296" s="110">
        <f t="shared" si="1672"/>
        <v>86</v>
      </c>
      <c r="CS296" s="110">
        <f t="shared" si="1672"/>
        <v>2192416.6879999996</v>
      </c>
      <c r="CT296" s="110">
        <f t="shared" si="1672"/>
        <v>142</v>
      </c>
      <c r="CU296" s="110">
        <f t="shared" si="1672"/>
        <v>4515057.8899999997</v>
      </c>
      <c r="CV296" s="110">
        <f t="shared" si="1672"/>
        <v>0</v>
      </c>
      <c r="CW296" s="110">
        <f t="shared" si="1672"/>
        <v>0</v>
      </c>
      <c r="CX296" s="110">
        <f t="shared" si="1672"/>
        <v>22</v>
      </c>
      <c r="CY296" s="110">
        <f t="shared" si="1672"/>
        <v>581542.75199999998</v>
      </c>
      <c r="CZ296" s="110">
        <f t="shared" si="1672"/>
        <v>0</v>
      </c>
      <c r="DA296" s="110">
        <f t="shared" si="1672"/>
        <v>0</v>
      </c>
      <c r="DB296" s="110">
        <f t="shared" si="1672"/>
        <v>8</v>
      </c>
      <c r="DC296" s="113">
        <f t="shared" si="1672"/>
        <v>233909.75999999998</v>
      </c>
      <c r="DD296" s="110">
        <f t="shared" si="1672"/>
        <v>25</v>
      </c>
      <c r="DE296" s="110">
        <f t="shared" si="1672"/>
        <v>707884.8</v>
      </c>
      <c r="DF296" s="114">
        <f t="shared" si="1672"/>
        <v>72</v>
      </c>
      <c r="DG296" s="110">
        <f t="shared" si="1672"/>
        <v>2025012.1919999998</v>
      </c>
      <c r="DH296" s="110">
        <f t="shared" si="1672"/>
        <v>142</v>
      </c>
      <c r="DI296" s="110">
        <f t="shared" si="1672"/>
        <v>4452876.2375999996</v>
      </c>
      <c r="DJ296" s="110">
        <v>33</v>
      </c>
      <c r="DK296" s="110">
        <f t="shared" si="1672"/>
        <v>1417211.3840000001</v>
      </c>
      <c r="DL296" s="110">
        <f t="shared" si="1672"/>
        <v>138</v>
      </c>
      <c r="DM296" s="110">
        <f t="shared" si="1672"/>
        <v>7548014.9559999993</v>
      </c>
      <c r="DN296" s="110">
        <f t="shared" si="1672"/>
        <v>7758</v>
      </c>
      <c r="DO296" s="110">
        <f t="shared" si="1672"/>
        <v>262354112.06759995</v>
      </c>
    </row>
    <row r="297" spans="1:119" ht="30" customHeight="1" x14ac:dyDescent="0.25">
      <c r="A297" s="100"/>
      <c r="B297" s="101">
        <v>255</v>
      </c>
      <c r="C297" s="82" t="s">
        <v>425</v>
      </c>
      <c r="D297" s="83">
        <v>22900</v>
      </c>
      <c r="E297" s="102">
        <v>0.61</v>
      </c>
      <c r="F297" s="102"/>
      <c r="G297" s="85">
        <v>1</v>
      </c>
      <c r="H297" s="86"/>
      <c r="I297" s="86"/>
      <c r="J297" s="83">
        <v>1.4</v>
      </c>
      <c r="K297" s="83">
        <v>1.68</v>
      </c>
      <c r="L297" s="83">
        <v>2.23</v>
      </c>
      <c r="M297" s="87">
        <v>2.57</v>
      </c>
      <c r="N297" s="90">
        <v>19</v>
      </c>
      <c r="O297" s="89">
        <f t="shared" si="1510"/>
        <v>408732.94</v>
      </c>
      <c r="P297" s="90">
        <v>14</v>
      </c>
      <c r="Q297" s="90">
        <f>(P297*$D297*$E297*$G297*$J297*$Q$10)</f>
        <v>301171.64</v>
      </c>
      <c r="R297" s="90">
        <v>207</v>
      </c>
      <c r="S297" s="89">
        <f>(R297*$D297*$E297*$G297*$J297*$S$10)</f>
        <v>4453037.82</v>
      </c>
      <c r="T297" s="90"/>
      <c r="U297" s="89">
        <f>(T297/12*7*$D297*$E297*$G297*$J297*$U$10)+(T297/12*5*$D297*$E297*$G297*$J297*$U$11)</f>
        <v>0</v>
      </c>
      <c r="V297" s="90"/>
      <c r="W297" s="89">
        <f>(V297*$D297*$E297*$G297*$J297*$W$10)</f>
        <v>0</v>
      </c>
      <c r="X297" s="90">
        <v>0</v>
      </c>
      <c r="Y297" s="89">
        <f>(X297*$D297*$E297*$G297*$J297*$Y$10)</f>
        <v>0</v>
      </c>
      <c r="Z297" s="90"/>
      <c r="AA297" s="89">
        <f>(Z297*$D297*$E297*$G297*$J297*$AA$10)</f>
        <v>0</v>
      </c>
      <c r="AB297" s="90">
        <v>0</v>
      </c>
      <c r="AC297" s="89">
        <f>(AB297*$D297*$E297*$G297*$J297*$AC$10)</f>
        <v>0</v>
      </c>
      <c r="AD297" s="90"/>
      <c r="AE297" s="89">
        <f>(AD297*$D297*$E297*$G297*$J297*$AE$10)</f>
        <v>0</v>
      </c>
      <c r="AF297" s="90">
        <v>0</v>
      </c>
      <c r="AG297" s="89">
        <f>(AF297*$D297*$E297*$G297*$J297*$AG$10)</f>
        <v>0</v>
      </c>
      <c r="AH297" s="90">
        <v>3</v>
      </c>
      <c r="AI297" s="89">
        <f>(AH297*$D297*$E297*$G297*$J297*$AI$10)</f>
        <v>64536.78</v>
      </c>
      <c r="AJ297" s="90">
        <v>22</v>
      </c>
      <c r="AK297" s="89">
        <f>(AJ297*$D297*$E297*$G297*$J297*$AK$10)</f>
        <v>473269.72</v>
      </c>
      <c r="AL297" s="103">
        <v>0</v>
      </c>
      <c r="AM297" s="89">
        <f>(AL297*$D297*$E297*$G297*$K297*$AM$10)</f>
        <v>0</v>
      </c>
      <c r="AN297" s="90"/>
      <c r="AO297" s="95">
        <f>(AN297*$D297*$E297*$G297*$K297*$AO$10)</f>
        <v>0</v>
      </c>
      <c r="AP297" s="90"/>
      <c r="AQ297" s="89">
        <f>(AP297*$D297*$E297*$G297*$J297*$AQ$10)</f>
        <v>0</v>
      </c>
      <c r="AR297" s="90">
        <v>0</v>
      </c>
      <c r="AS297" s="90">
        <f>(AR297*$D297*$E297*$G297*$J297*$AS$10)</f>
        <v>0</v>
      </c>
      <c r="AT297" s="90">
        <v>6</v>
      </c>
      <c r="AU297" s="90">
        <f>(AT297*$D297*$E297*$G297*$J297*$AU$10)</f>
        <v>134940.53999999998</v>
      </c>
      <c r="AV297" s="90">
        <v>0</v>
      </c>
      <c r="AW297" s="89">
        <f>(AV297*$D297*$E297*$G297*$J297*$AW$10)</f>
        <v>0</v>
      </c>
      <c r="AX297" s="90">
        <v>0</v>
      </c>
      <c r="AY297" s="89">
        <f>(AX297*$D297*$E297*$G297*$J297*$AY$10)</f>
        <v>0</v>
      </c>
      <c r="AZ297" s="90">
        <v>0</v>
      </c>
      <c r="BA297" s="89">
        <f>(AZ297*$D297*$E297*$G297*$J297*$BA$10)</f>
        <v>0</v>
      </c>
      <c r="BB297" s="90">
        <v>17</v>
      </c>
      <c r="BC297" s="89">
        <f>(BB297*$D297*$E297*$G297*$J297*$BC$10)</f>
        <v>365708.42</v>
      </c>
      <c r="BD297" s="90">
        <v>17</v>
      </c>
      <c r="BE297" s="89">
        <f>(BD297*$D297*$E297*$G297*$J297*$BE$10)</f>
        <v>365708.42</v>
      </c>
      <c r="BF297" s="90">
        <v>3</v>
      </c>
      <c r="BG297" s="89">
        <f>(BF297*$D297*$E297*$G297*$K297*$BG$10)</f>
        <v>70403.759999999995</v>
      </c>
      <c r="BH297" s="90">
        <v>207</v>
      </c>
      <c r="BI297" s="89">
        <f>(BH297*$D297*$E297*$G297*$K297*$BI$10)</f>
        <v>4857859.4399999995</v>
      </c>
      <c r="BJ297" s="90"/>
      <c r="BK297" s="89">
        <f>(BJ297*$D297*$E297*$G297*$K297*$BK$10)</f>
        <v>0</v>
      </c>
      <c r="BL297" s="90">
        <v>0</v>
      </c>
      <c r="BM297" s="89">
        <f>(BL297*$D297*$E297*$G297*$K297*$BM$10)</f>
        <v>0</v>
      </c>
      <c r="BN297" s="90">
        <v>21</v>
      </c>
      <c r="BO297" s="89">
        <f>(BN297*$D297*$E297*$G297*$K297*$BO$10)</f>
        <v>542108.95200000005</v>
      </c>
      <c r="BP297" s="90">
        <v>30</v>
      </c>
      <c r="BQ297" s="89">
        <f>(BP297*$D297*$E297*$G297*$K297*$BQ$10)</f>
        <v>704037.6</v>
      </c>
      <c r="BR297" s="90"/>
      <c r="BS297" s="89">
        <f>(BR297*$D297*$E297*$G297*$K297*$BS$10)</f>
        <v>0</v>
      </c>
      <c r="BT297" s="90">
        <v>3</v>
      </c>
      <c r="BU297" s="89">
        <f>(BT297*$D297*$E297*$G297*$K297*$BU$10)</f>
        <v>63363.383999999998</v>
      </c>
      <c r="BV297" s="90">
        <v>20</v>
      </c>
      <c r="BW297" s="89">
        <f>(BV297*$D297*$E297*$G297*$K297*$BW$10)</f>
        <v>586698</v>
      </c>
      <c r="BX297" s="90">
        <v>28</v>
      </c>
      <c r="BY297" s="89">
        <f>(BX297*$D297*$E297*$G297*$K297*$BY$10)</f>
        <v>657101.76</v>
      </c>
      <c r="BZ297" s="90">
        <v>3</v>
      </c>
      <c r="CA297" s="97">
        <f>(BZ297*$D297*$E297*$G297*$K297*$CA$10)</f>
        <v>70403.759999999995</v>
      </c>
      <c r="CB297" s="90">
        <v>0</v>
      </c>
      <c r="CC297" s="89">
        <f>(CB297*$D297*$E297*$G297*$J297*$CC$10)</f>
        <v>0</v>
      </c>
      <c r="CD297" s="90">
        <v>0</v>
      </c>
      <c r="CE297" s="89">
        <f>(CD297*$D297*$E297*$G297*$J297*$CE$10)</f>
        <v>0</v>
      </c>
      <c r="CF297" s="90">
        <v>0</v>
      </c>
      <c r="CG297" s="89">
        <f>(CF297*$D297*$E297*$G297*$J297*$CG$10)</f>
        <v>0</v>
      </c>
      <c r="CH297" s="90"/>
      <c r="CI297" s="90">
        <f>(CH297*$D297*$E297*$G297*$J297*$CI$10)</f>
        <v>0</v>
      </c>
      <c r="CJ297" s="90"/>
      <c r="CK297" s="89">
        <f>(CJ297*$D297*$E297*$G297*$K297*$CK$10)</f>
        <v>0</v>
      </c>
      <c r="CL297" s="90"/>
      <c r="CM297" s="89">
        <f>(CL297*$D297*$E297*$G297*$J297*$CM$10)</f>
        <v>0</v>
      </c>
      <c r="CN297" s="90"/>
      <c r="CO297" s="89">
        <f>(CN297*$D297*$E297*$G297*$J297*$CO$10)</f>
        <v>0</v>
      </c>
      <c r="CP297" s="90"/>
      <c r="CQ297" s="89">
        <f>(CP297*$D297*$E297*$G297*$J297*$CQ$10)</f>
        <v>0</v>
      </c>
      <c r="CR297" s="90">
        <v>1</v>
      </c>
      <c r="CS297" s="89">
        <f>(CR297*$D297*$E297*$G297*$J297*$CS$10)</f>
        <v>22098.957999999995</v>
      </c>
      <c r="CT297" s="90">
        <v>1</v>
      </c>
      <c r="CU297" s="89">
        <f>(CT297*$D297*$E297*$G297*$J297*$CU$10)</f>
        <v>22098.957999999995</v>
      </c>
      <c r="CV297" s="90">
        <v>0</v>
      </c>
      <c r="CW297" s="89">
        <f>(CV297*$D297*$E297*$G297*$K297*$CW$10)</f>
        <v>0</v>
      </c>
      <c r="CX297" s="104">
        <v>0</v>
      </c>
      <c r="CY297" s="89">
        <f>(CX297*$D297*$E297*$G297*$K297*$CY$10)</f>
        <v>0</v>
      </c>
      <c r="CZ297" s="90"/>
      <c r="DA297" s="89">
        <f>(CZ297*$D297*$E297*$G297*$J297*$DA$10)</f>
        <v>0</v>
      </c>
      <c r="DB297" s="90">
        <v>0</v>
      </c>
      <c r="DC297" s="95">
        <f>(DB297*$D297*$E297*$G297*$K297*$DC$10)</f>
        <v>0</v>
      </c>
      <c r="DD297" s="90">
        <v>4</v>
      </c>
      <c r="DE297" s="89">
        <f>(DD297*$D297*$E297*$G297*$K297*$DE$10)</f>
        <v>93871.679999999993</v>
      </c>
      <c r="DF297" s="105">
        <v>7</v>
      </c>
      <c r="DG297" s="89">
        <f>(DF297*$D297*$E297*$G297*$K297*$DG$10)</f>
        <v>197130.52799999999</v>
      </c>
      <c r="DH297" s="90">
        <v>3</v>
      </c>
      <c r="DI297" s="89">
        <f>(DH297*$D297*$E297*$G297*$K297*$DI$10)</f>
        <v>79556.248799999987</v>
      </c>
      <c r="DJ297" s="90"/>
      <c r="DK297" s="89">
        <f>(DJ297*$D297*$E297*$G297*$L297*$DK$10)</f>
        <v>0</v>
      </c>
      <c r="DL297" s="90">
        <v>2</v>
      </c>
      <c r="DM297" s="97">
        <f>(DL297*$D297*$E297*$G297*$M297*$DM$10)</f>
        <v>86160.791999999987</v>
      </c>
      <c r="DN297" s="99">
        <f t="shared" ref="DN297:DO315" si="1673">SUM(N297,P297,R297,T297,V297,X297,Z297,AB297,AD297,AF297,AH297,AJ297,AL297,AP297,AR297,CF297,AT297,AV297,AX297,AZ297,BB297,CJ297,BD297,BF297,BH297,BL297,AN297,BN297,BP297,BR297,BT297,BV297,BX297,BZ297,CB297,CD297,CH297,CL297,CN297,CP297,CR297,CT297,CV297,CX297,BJ297,CZ297,DB297,DD297,DF297,DH297,DJ297,DL297)</f>
        <v>638</v>
      </c>
      <c r="DO297" s="97">
        <f t="shared" si="1673"/>
        <v>14620000.1008</v>
      </c>
    </row>
    <row r="298" spans="1:119" ht="30" customHeight="1" x14ac:dyDescent="0.25">
      <c r="A298" s="100"/>
      <c r="B298" s="101">
        <v>256</v>
      </c>
      <c r="C298" s="82" t="s">
        <v>426</v>
      </c>
      <c r="D298" s="83">
        <v>22900</v>
      </c>
      <c r="E298" s="102">
        <v>0.55000000000000004</v>
      </c>
      <c r="F298" s="102"/>
      <c r="G298" s="85">
        <v>1</v>
      </c>
      <c r="H298" s="86"/>
      <c r="I298" s="86"/>
      <c r="J298" s="83">
        <v>1.4</v>
      </c>
      <c r="K298" s="83">
        <v>1.68</v>
      </c>
      <c r="L298" s="83">
        <v>2.23</v>
      </c>
      <c r="M298" s="87">
        <v>2.57</v>
      </c>
      <c r="N298" s="90"/>
      <c r="O298" s="89">
        <f>(N298*$D298*$E298*$G298*$J298)</f>
        <v>0</v>
      </c>
      <c r="P298" s="90">
        <v>20</v>
      </c>
      <c r="Q298" s="90">
        <f>(P298*$D298*$E298*$G298*$J298)</f>
        <v>352660</v>
      </c>
      <c r="R298" s="90">
        <v>3</v>
      </c>
      <c r="S298" s="89">
        <f>(R298*$D298*$E298*$G298*$J298)</f>
        <v>52899</v>
      </c>
      <c r="T298" s="90"/>
      <c r="U298" s="89">
        <f>(T298*$D298*$E298*$G298*$J298)</f>
        <v>0</v>
      </c>
      <c r="V298" s="90"/>
      <c r="W298" s="89">
        <f>(V298*$D298*$E298*$G298*$J298)</f>
        <v>0</v>
      </c>
      <c r="X298" s="90">
        <v>0</v>
      </c>
      <c r="Y298" s="89">
        <f>(X298*$D298*$E298*$G298*$J298)</f>
        <v>0</v>
      </c>
      <c r="Z298" s="90"/>
      <c r="AA298" s="89">
        <f>(Z298*$D298*$E298*$G298*$J298)</f>
        <v>0</v>
      </c>
      <c r="AB298" s="90">
        <v>0</v>
      </c>
      <c r="AC298" s="89">
        <f>(AB298*$D298*$E298*$G298*$J298)</f>
        <v>0</v>
      </c>
      <c r="AD298" s="90"/>
      <c r="AE298" s="89">
        <f>(AD298*$D298*$E298*$G298*$J298)</f>
        <v>0</v>
      </c>
      <c r="AF298" s="90">
        <v>0</v>
      </c>
      <c r="AG298" s="89">
        <f>(AF298*$D298*$E298*$G298*$J298)</f>
        <v>0</v>
      </c>
      <c r="AH298" s="90">
        <v>103</v>
      </c>
      <c r="AI298" s="89">
        <f>(AH298*$D298*$E298*$G298*$J298)</f>
        <v>1816199</v>
      </c>
      <c r="AJ298" s="90"/>
      <c r="AK298" s="89">
        <f>(AJ298*$D298*$E298*$G298*$J298)</f>
        <v>0</v>
      </c>
      <c r="AL298" s="104">
        <v>8</v>
      </c>
      <c r="AM298" s="89">
        <f>(AL298*$D298*$E298*$G298*$K298)</f>
        <v>169276.80000000002</v>
      </c>
      <c r="AN298" s="90"/>
      <c r="AO298" s="95">
        <f>(AN298*$D298*$E298*$G298*$K298)</f>
        <v>0</v>
      </c>
      <c r="AP298" s="90"/>
      <c r="AQ298" s="89">
        <f>(AP298*$D298*$E298*$G298*$J298)</f>
        <v>0</v>
      </c>
      <c r="AR298" s="90">
        <v>0</v>
      </c>
      <c r="AS298" s="90">
        <f>(AR298*$D298*$E298*$G298*$J298)</f>
        <v>0</v>
      </c>
      <c r="AT298" s="90">
        <f>10+14</f>
        <v>24</v>
      </c>
      <c r="AU298" s="90">
        <f>(AT298*$D298*$E298*$G298*$J298)</f>
        <v>423192</v>
      </c>
      <c r="AV298" s="90">
        <v>0</v>
      </c>
      <c r="AW298" s="89">
        <f>(AV298*$D298*$E298*$G298*$J298)</f>
        <v>0</v>
      </c>
      <c r="AX298" s="90">
        <v>0</v>
      </c>
      <c r="AY298" s="89">
        <f>(AX298*$D298*$E298*$G298*$J298)</f>
        <v>0</v>
      </c>
      <c r="AZ298" s="90">
        <v>0</v>
      </c>
      <c r="BA298" s="89">
        <f>(AZ298*$D298*$E298*$G298*$J298)</f>
        <v>0</v>
      </c>
      <c r="BB298" s="90"/>
      <c r="BC298" s="89">
        <f>(BB298*$D298*$E298*$G298*$J298)</f>
        <v>0</v>
      </c>
      <c r="BD298" s="90">
        <v>1</v>
      </c>
      <c r="BE298" s="89">
        <f>(BD298*$D298*$E298*$G298*$J298)</f>
        <v>17633</v>
      </c>
      <c r="BF298" s="90">
        <v>5</v>
      </c>
      <c r="BG298" s="89">
        <f>(BF298*$D298*$E298*$G298*$K298)</f>
        <v>105798.00000000001</v>
      </c>
      <c r="BH298" s="90">
        <v>60</v>
      </c>
      <c r="BI298" s="89">
        <f>(BH298*$D298*$E298*$G298*$K298)</f>
        <v>1269576.0000000002</v>
      </c>
      <c r="BJ298" s="90">
        <v>0</v>
      </c>
      <c r="BK298" s="89">
        <f>(BJ298*$D298*$E298*$G298*$K298)</f>
        <v>0</v>
      </c>
      <c r="BL298" s="90">
        <v>0</v>
      </c>
      <c r="BM298" s="89">
        <f>(BL298*$D298*$E298*$G298*$K298)</f>
        <v>0</v>
      </c>
      <c r="BN298" s="90">
        <f>21+21</f>
        <v>42</v>
      </c>
      <c r="BO298" s="89">
        <f>(BN298*$D298*$E298*$G298*$K298)</f>
        <v>888703.2</v>
      </c>
      <c r="BP298" s="90">
        <v>5</v>
      </c>
      <c r="BQ298" s="89">
        <f>(BP298*$D298*$E298*$G298*$K298)</f>
        <v>105798.00000000001</v>
      </c>
      <c r="BR298" s="90">
        <v>4</v>
      </c>
      <c r="BS298" s="89">
        <f>(BR298*$D298*$E298*$G298*$K298)</f>
        <v>84638.400000000009</v>
      </c>
      <c r="BT298" s="90"/>
      <c r="BU298" s="89">
        <f>(BT298*$D298*$E298*$G298*$K298)</f>
        <v>0</v>
      </c>
      <c r="BV298" s="90">
        <v>10</v>
      </c>
      <c r="BW298" s="89">
        <f>(BV298*$D298*$E298*$G298*$K298)</f>
        <v>211596.00000000003</v>
      </c>
      <c r="BX298" s="90"/>
      <c r="BY298" s="89">
        <f>(BX298*$D298*$E298*$G298*$K298)</f>
        <v>0</v>
      </c>
      <c r="BZ298" s="90"/>
      <c r="CA298" s="97">
        <f>(BZ298*$D298*$E298*$G298*$K298)</f>
        <v>0</v>
      </c>
      <c r="CB298" s="90">
        <v>0</v>
      </c>
      <c r="CC298" s="89">
        <f>(CB298*$D298*$E298*$G298*$J298)</f>
        <v>0</v>
      </c>
      <c r="CD298" s="90">
        <v>0</v>
      </c>
      <c r="CE298" s="89">
        <f>(CD298*$D298*$E298*$G298*$J298)</f>
        <v>0</v>
      </c>
      <c r="CF298" s="90">
        <v>0</v>
      </c>
      <c r="CG298" s="89">
        <f>(CF298*$D298*$E298*$G298*$J298)</f>
        <v>0</v>
      </c>
      <c r="CH298" s="90"/>
      <c r="CI298" s="90">
        <f>(CH298*$D298*$E298*$G298*$J298)</f>
        <v>0</v>
      </c>
      <c r="CJ298" s="90"/>
      <c r="CK298" s="89">
        <f>(CJ298*$D298*$E298*$G298*$K298)</f>
        <v>0</v>
      </c>
      <c r="CL298" s="90">
        <v>0</v>
      </c>
      <c r="CM298" s="89">
        <f>(CL298*$D298*$E298*$G298*$J298)</f>
        <v>0</v>
      </c>
      <c r="CN298" s="90"/>
      <c r="CO298" s="89">
        <f>(CN298*$D298*$E298*$G298*$J298)</f>
        <v>0</v>
      </c>
      <c r="CP298" s="90"/>
      <c r="CQ298" s="89">
        <f>(CP298*$D298*$E298*$G298*$J298)</f>
        <v>0</v>
      </c>
      <c r="CR298" s="90"/>
      <c r="CS298" s="89">
        <f>(CR298*$D298*$E298*$G298*$J298)</f>
        <v>0</v>
      </c>
      <c r="CT298" s="90"/>
      <c r="CU298" s="89">
        <f>(CT298*$D298*$E298*$G298*$J298)</f>
        <v>0</v>
      </c>
      <c r="CV298" s="90">
        <v>0</v>
      </c>
      <c r="CW298" s="89">
        <f>(CV298*$D298*$E298*$G298*$K298)</f>
        <v>0</v>
      </c>
      <c r="CX298" s="104">
        <v>2</v>
      </c>
      <c r="CY298" s="89">
        <f>(CX298*$D298*$E298*$G298*$K298)</f>
        <v>42319.200000000004</v>
      </c>
      <c r="CZ298" s="90"/>
      <c r="DA298" s="89">
        <f>(CZ298*$D298*$E298*$G298*$J298)</f>
        <v>0</v>
      </c>
      <c r="DB298" s="90">
        <v>0</v>
      </c>
      <c r="DC298" s="95">
        <f>(DB298*$D298*$E298*$G298*$K298)</f>
        <v>0</v>
      </c>
      <c r="DD298" s="90"/>
      <c r="DE298" s="89">
        <f>(DD298*$D298*$E298*$G298*$K298)</f>
        <v>0</v>
      </c>
      <c r="DF298" s="105">
        <v>3</v>
      </c>
      <c r="DG298" s="89">
        <f>(DF298*$D298*$E298*$G298*$K298)</f>
        <v>63478.799999999996</v>
      </c>
      <c r="DH298" s="90"/>
      <c r="DI298" s="89">
        <f>(DH298*$D298*$E298*$G298*$K298)</f>
        <v>0</v>
      </c>
      <c r="DJ298" s="90"/>
      <c r="DK298" s="89">
        <f>(DJ298*$D298*$E298*$G298*$L298)</f>
        <v>0</v>
      </c>
      <c r="DL298" s="90"/>
      <c r="DM298" s="97">
        <f>(DL298*$D298*$E298*$G298*$M298)</f>
        <v>0</v>
      </c>
      <c r="DN298" s="99">
        <f t="shared" si="1673"/>
        <v>290</v>
      </c>
      <c r="DO298" s="97">
        <f t="shared" si="1673"/>
        <v>5603767.4000000004</v>
      </c>
    </row>
    <row r="299" spans="1:119" ht="30" customHeight="1" x14ac:dyDescent="0.25">
      <c r="A299" s="100"/>
      <c r="B299" s="101">
        <v>257</v>
      </c>
      <c r="C299" s="82" t="s">
        <v>427</v>
      </c>
      <c r="D299" s="83">
        <v>22900</v>
      </c>
      <c r="E299" s="102">
        <v>0.71</v>
      </c>
      <c r="F299" s="102"/>
      <c r="G299" s="85">
        <v>1</v>
      </c>
      <c r="H299" s="86"/>
      <c r="I299" s="86"/>
      <c r="J299" s="83">
        <v>1.4</v>
      </c>
      <c r="K299" s="83">
        <v>1.68</v>
      </c>
      <c r="L299" s="83">
        <v>2.23</v>
      </c>
      <c r="M299" s="87">
        <v>2.57</v>
      </c>
      <c r="N299" s="90">
        <v>50</v>
      </c>
      <c r="O299" s="89">
        <f t="shared" si="1510"/>
        <v>1251943</v>
      </c>
      <c r="P299" s="90">
        <v>138</v>
      </c>
      <c r="Q299" s="90">
        <f>(P299*$D299*$E299*$G299*$J299*$Q$10)</f>
        <v>3455362.68</v>
      </c>
      <c r="R299" s="90">
        <v>74</v>
      </c>
      <c r="S299" s="89">
        <f>(R299*$D299*$E299*$G299*$J299*$S$10)</f>
        <v>1852875.6400000001</v>
      </c>
      <c r="T299" s="90"/>
      <c r="U299" s="89">
        <f t="shared" ref="U299:U300" si="1674">(T299/12*7*$D299*$E299*$G299*$J299*$U$10)+(T299/12*5*$D299*$E299*$G299*$J299*$U$11)</f>
        <v>0</v>
      </c>
      <c r="V299" s="90">
        <v>2</v>
      </c>
      <c r="W299" s="89">
        <f>(V299*$D299*$E299*$G299*$J299*$W$10)</f>
        <v>50077.72</v>
      </c>
      <c r="X299" s="90">
        <v>0</v>
      </c>
      <c r="Y299" s="89">
        <f>(X299*$D299*$E299*$G299*$J299*$Y$10)</f>
        <v>0</v>
      </c>
      <c r="Z299" s="90"/>
      <c r="AA299" s="89">
        <f>(Z299*$D299*$E299*$G299*$J299*$AA$10)</f>
        <v>0</v>
      </c>
      <c r="AB299" s="90">
        <v>0</v>
      </c>
      <c r="AC299" s="89">
        <f>(AB299*$D299*$E299*$G299*$J299*$AC$10)</f>
        <v>0</v>
      </c>
      <c r="AD299" s="90">
        <v>11</v>
      </c>
      <c r="AE299" s="89">
        <f>(AD299*$D299*$E299*$G299*$J299*$AE$10)</f>
        <v>275427.46000000002</v>
      </c>
      <c r="AF299" s="90">
        <v>0</v>
      </c>
      <c r="AG299" s="89">
        <f>(AF299*$D299*$E299*$G299*$J299*$AG$10)</f>
        <v>0</v>
      </c>
      <c r="AH299" s="90">
        <v>389</v>
      </c>
      <c r="AI299" s="89">
        <f>(AH299*$D299*$E299*$G299*$J299*$AI$10)</f>
        <v>9740116.5399999991</v>
      </c>
      <c r="AJ299" s="90">
        <v>25</v>
      </c>
      <c r="AK299" s="89">
        <f>(AJ299*$D299*$E299*$G299*$J299*$AK$10)</f>
        <v>625971.5</v>
      </c>
      <c r="AL299" s="104">
        <v>30</v>
      </c>
      <c r="AM299" s="89">
        <f>(AL299*$D299*$E299*$G299*$K299*$AM$10)</f>
        <v>901398.96000000008</v>
      </c>
      <c r="AN299" s="90">
        <v>2</v>
      </c>
      <c r="AO299" s="95">
        <f>(AN299*$D299*$E299*$G299*$K299*$AO$10)</f>
        <v>60093.264000000003</v>
      </c>
      <c r="AP299" s="90"/>
      <c r="AQ299" s="89">
        <f>(AP299*$D299*$E299*$G299*$J299*$AQ$10)</f>
        <v>0</v>
      </c>
      <c r="AR299" s="90">
        <v>2</v>
      </c>
      <c r="AS299" s="90">
        <f>(AR299*$D299*$E299*$G299*$J299*$AS$10)</f>
        <v>40972.68</v>
      </c>
      <c r="AT299" s="90">
        <v>100</v>
      </c>
      <c r="AU299" s="90">
        <f>(AT299*$D299*$E299*$G299*$J299*$AU$10)</f>
        <v>2617699</v>
      </c>
      <c r="AV299" s="90">
        <v>0</v>
      </c>
      <c r="AW299" s="89">
        <f>(AV299*$D299*$E299*$G299*$J299*$AW$10)</f>
        <v>0</v>
      </c>
      <c r="AX299" s="90">
        <v>0</v>
      </c>
      <c r="AY299" s="89">
        <f>(AX299*$D299*$E299*$G299*$J299*$AY$10)</f>
        <v>0</v>
      </c>
      <c r="AZ299" s="90">
        <v>0</v>
      </c>
      <c r="BA299" s="89">
        <f>(AZ299*$D299*$E299*$G299*$J299*$BA$10)</f>
        <v>0</v>
      </c>
      <c r="BB299" s="90">
        <v>42</v>
      </c>
      <c r="BC299" s="89">
        <f>(BB299*$D299*$E299*$G299*$J299*$BC$10)</f>
        <v>1051632.1200000001</v>
      </c>
      <c r="BD299" s="90">
        <v>28</v>
      </c>
      <c r="BE299" s="89">
        <f>(BD299*$D299*$E299*$G299*$J299*$BE$10)</f>
        <v>701088.08</v>
      </c>
      <c r="BF299" s="90">
        <v>67</v>
      </c>
      <c r="BG299" s="89">
        <f>(BF299*$D299*$E299*$G299*$K299*$BG$10)</f>
        <v>1830113.04</v>
      </c>
      <c r="BH299" s="90">
        <v>342</v>
      </c>
      <c r="BI299" s="89">
        <f>(BH299*$D299*$E299*$G299*$K299*$BI$10)</f>
        <v>9341771.0399999991</v>
      </c>
      <c r="BJ299" s="90">
        <v>0</v>
      </c>
      <c r="BK299" s="89">
        <f>(BJ299*$D299*$E299*$G299*$K299*$BK$10)</f>
        <v>0</v>
      </c>
      <c r="BL299" s="90">
        <v>0</v>
      </c>
      <c r="BM299" s="89">
        <f>(BL299*$D299*$E299*$G299*$K299*$BM$10)</f>
        <v>0</v>
      </c>
      <c r="BN299" s="90">
        <f>84+27</f>
        <v>111</v>
      </c>
      <c r="BO299" s="89">
        <f>(BN299*$D299*$E299*$G299*$K299*$BO$10)</f>
        <v>3335176.1520000002</v>
      </c>
      <c r="BP299" s="90">
        <v>20</v>
      </c>
      <c r="BQ299" s="89">
        <f>(BP299*$D299*$E299*$G299*$K299*$BQ$10)</f>
        <v>546302.4</v>
      </c>
      <c r="BR299" s="90">
        <v>17</v>
      </c>
      <c r="BS299" s="89">
        <f>(BR299*$D299*$E299*$G299*$K299*$BS$10)</f>
        <v>580446.29999999993</v>
      </c>
      <c r="BT299" s="90"/>
      <c r="BU299" s="89">
        <f>(BT299*$D299*$E299*$G299*$K299*$BU$10)</f>
        <v>0</v>
      </c>
      <c r="BV299" s="90">
        <v>57</v>
      </c>
      <c r="BW299" s="89">
        <f>(BV299*$D299*$E299*$G299*$K299*$BW$10)</f>
        <v>1946202.2999999998</v>
      </c>
      <c r="BX299" s="90">
        <v>19</v>
      </c>
      <c r="BY299" s="89">
        <f>(BX299*$D299*$E299*$G299*$K299*$BY$10)</f>
        <v>518987.27999999997</v>
      </c>
      <c r="BZ299" s="90">
        <v>15</v>
      </c>
      <c r="CA299" s="97">
        <f>(BZ299*$D299*$E299*$G299*$K299*$CA$10)</f>
        <v>409726.8</v>
      </c>
      <c r="CB299" s="90">
        <v>0</v>
      </c>
      <c r="CC299" s="89">
        <f>(CB299*$D299*$E299*$G299*$J299*$CC$10)</f>
        <v>0</v>
      </c>
      <c r="CD299" s="90">
        <v>0</v>
      </c>
      <c r="CE299" s="89">
        <f>(CD299*$D299*$E299*$G299*$J299*$CE$10)</f>
        <v>0</v>
      </c>
      <c r="CF299" s="90">
        <v>0</v>
      </c>
      <c r="CG299" s="89">
        <f>(CF299*$D299*$E299*$G299*$J299*$CG$10)</f>
        <v>0</v>
      </c>
      <c r="CH299" s="90"/>
      <c r="CI299" s="90">
        <f>(CH299*$D299*$E299*$G299*$J299*$CI$10)</f>
        <v>0</v>
      </c>
      <c r="CJ299" s="90"/>
      <c r="CK299" s="89">
        <f>(CJ299*$D299*$E299*$G299*$K299*$CK$10)</f>
        <v>0</v>
      </c>
      <c r="CL299" s="90">
        <v>0</v>
      </c>
      <c r="CM299" s="89">
        <f>(CL299*$D299*$E299*$G299*$J299*$CM$10)</f>
        <v>0</v>
      </c>
      <c r="CN299" s="90"/>
      <c r="CO299" s="89">
        <f>(CN299*$D299*$E299*$G299*$J299*$CO$10)</f>
        <v>0</v>
      </c>
      <c r="CP299" s="90">
        <v>15</v>
      </c>
      <c r="CQ299" s="89">
        <f>(CP299*$D299*$E299*$G299*$J299*$CQ$10)</f>
        <v>239007.3</v>
      </c>
      <c r="CR299" s="90">
        <v>31</v>
      </c>
      <c r="CS299" s="89">
        <f>(CR299*$D299*$E299*$G299*$J299*$CS$10)</f>
        <v>797373.87799999991</v>
      </c>
      <c r="CT299" s="90">
        <v>30</v>
      </c>
      <c r="CU299" s="89">
        <f>(CT299*$D299*$E299*$G299*$J299*$CU$10)</f>
        <v>771652.1399999999</v>
      </c>
      <c r="CV299" s="90">
        <v>0</v>
      </c>
      <c r="CW299" s="89">
        <f>(CV299*$D299*$E299*$G299*$K299*$CW$10)</f>
        <v>0</v>
      </c>
      <c r="CX299" s="104">
        <v>2</v>
      </c>
      <c r="CY299" s="89">
        <f>(CX299*$D299*$E299*$G299*$K299*$CY$10)</f>
        <v>49167.216</v>
      </c>
      <c r="CZ299" s="90"/>
      <c r="DA299" s="89">
        <f>(CZ299*$D299*$E299*$G299*$J299*$DA$10)</f>
        <v>0</v>
      </c>
      <c r="DB299" s="90">
        <v>0</v>
      </c>
      <c r="DC299" s="95">
        <f>(DB299*$D299*$E299*$G299*$K299*$DC$10)</f>
        <v>0</v>
      </c>
      <c r="DD299" s="90"/>
      <c r="DE299" s="89">
        <f>(DD299*$D299*$E299*$G299*$K299*$DE$10)</f>
        <v>0</v>
      </c>
      <c r="DF299" s="105">
        <v>16</v>
      </c>
      <c r="DG299" s="89">
        <f>(DF299*$D299*$E299*$G299*$K299*$DG$10)</f>
        <v>524450.304</v>
      </c>
      <c r="DH299" s="90">
        <v>11</v>
      </c>
      <c r="DI299" s="89">
        <f>(DH299*$D299*$E299*$G299*$K299*$DI$10)</f>
        <v>339526.94159999996</v>
      </c>
      <c r="DJ299" s="90"/>
      <c r="DK299" s="89">
        <f>(DJ299*$D299*$E299*$G299*$L299*$DK$10)</f>
        <v>0</v>
      </c>
      <c r="DL299" s="90">
        <v>10</v>
      </c>
      <c r="DM299" s="97">
        <f>(DL299*$D299*$E299*$G299*$M299*$DM$10)</f>
        <v>501427.55999999994</v>
      </c>
      <c r="DN299" s="99">
        <f t="shared" si="1673"/>
        <v>1656</v>
      </c>
      <c r="DO299" s="97">
        <f t="shared" si="1673"/>
        <v>44355989.295599982</v>
      </c>
    </row>
    <row r="300" spans="1:119" ht="30" customHeight="1" x14ac:dyDescent="0.25">
      <c r="A300" s="100"/>
      <c r="B300" s="101">
        <v>258</v>
      </c>
      <c r="C300" s="82" t="s">
        <v>428</v>
      </c>
      <c r="D300" s="83">
        <v>22900</v>
      </c>
      <c r="E300" s="102">
        <v>1.38</v>
      </c>
      <c r="F300" s="102"/>
      <c r="G300" s="85">
        <v>1</v>
      </c>
      <c r="H300" s="86"/>
      <c r="I300" s="86"/>
      <c r="J300" s="83">
        <v>1.4</v>
      </c>
      <c r="K300" s="83">
        <v>1.68</v>
      </c>
      <c r="L300" s="83">
        <v>2.23</v>
      </c>
      <c r="M300" s="87">
        <v>2.57</v>
      </c>
      <c r="N300" s="90">
        <v>12</v>
      </c>
      <c r="O300" s="89">
        <f t="shared" si="1510"/>
        <v>584004.95999999985</v>
      </c>
      <c r="P300" s="90">
        <v>2</v>
      </c>
      <c r="Q300" s="90">
        <f>(P300*$D300*$E300*$G300*$J300*$Q$10)</f>
        <v>97334.16</v>
      </c>
      <c r="R300" s="90">
        <v>8</v>
      </c>
      <c r="S300" s="89">
        <f>(R300*$D300*$E300*$G300*$J300*$S$10)</f>
        <v>389336.64</v>
      </c>
      <c r="T300" s="90"/>
      <c r="U300" s="89">
        <f t="shared" si="1674"/>
        <v>0</v>
      </c>
      <c r="V300" s="90"/>
      <c r="W300" s="89">
        <f>(V300*$D300*$E300*$G300*$J300*$W$10)</f>
        <v>0</v>
      </c>
      <c r="X300" s="90">
        <v>0</v>
      </c>
      <c r="Y300" s="89">
        <f>(X300*$D300*$E300*$G300*$J300*$Y$10)</f>
        <v>0</v>
      </c>
      <c r="Z300" s="90"/>
      <c r="AA300" s="89">
        <f>(Z300*$D300*$E300*$G300*$J300*$AA$10)</f>
        <v>0</v>
      </c>
      <c r="AB300" s="90">
        <v>0</v>
      </c>
      <c r="AC300" s="89">
        <f>(AB300*$D300*$E300*$G300*$J300*$AC$10)</f>
        <v>0</v>
      </c>
      <c r="AD300" s="90"/>
      <c r="AE300" s="89">
        <f>(AD300*$D300*$E300*$G300*$J300*$AE$10)</f>
        <v>0</v>
      </c>
      <c r="AF300" s="90">
        <v>0</v>
      </c>
      <c r="AG300" s="89">
        <f>(AF300*$D300*$E300*$G300*$J300*$AG$10)</f>
        <v>0</v>
      </c>
      <c r="AH300" s="90">
        <v>1</v>
      </c>
      <c r="AI300" s="89">
        <f>(AH300*$D300*$E300*$G300*$J300*$AI$10)</f>
        <v>48667.08</v>
      </c>
      <c r="AJ300" s="90"/>
      <c r="AK300" s="89">
        <f>(AJ300*$D300*$E300*$G300*$J300*$AK$10)</f>
        <v>0</v>
      </c>
      <c r="AL300" s="103">
        <v>0</v>
      </c>
      <c r="AM300" s="89">
        <f>(AL300*$D300*$E300*$G300*$K300*$AM$10)</f>
        <v>0</v>
      </c>
      <c r="AN300" s="90"/>
      <c r="AO300" s="95">
        <f>(AN300*$D300*$E300*$G300*$K300*$AO$10)</f>
        <v>0</v>
      </c>
      <c r="AP300" s="90"/>
      <c r="AQ300" s="89">
        <f>(AP300*$D300*$E300*$G300*$J300*$AQ$10)</f>
        <v>0</v>
      </c>
      <c r="AR300" s="90"/>
      <c r="AS300" s="90">
        <f>(AR300*$D300*$E300*$G300*$J300*$AS$10)</f>
        <v>0</v>
      </c>
      <c r="AT300" s="90"/>
      <c r="AU300" s="90">
        <f>(AT300*$D300*$E300*$G300*$J300*$AU$10)</f>
        <v>0</v>
      </c>
      <c r="AV300" s="90">
        <v>0</v>
      </c>
      <c r="AW300" s="89">
        <f>(AV300*$D300*$E300*$G300*$J300*$AW$10)</f>
        <v>0</v>
      </c>
      <c r="AX300" s="90">
        <v>0</v>
      </c>
      <c r="AY300" s="89">
        <f>(AX300*$D300*$E300*$G300*$J300*$AY$10)</f>
        <v>0</v>
      </c>
      <c r="AZ300" s="90">
        <v>0</v>
      </c>
      <c r="BA300" s="89">
        <f>(AZ300*$D300*$E300*$G300*$J300*$BA$10)</f>
        <v>0</v>
      </c>
      <c r="BB300" s="90"/>
      <c r="BC300" s="89">
        <f>(BB300*$D300*$E300*$G300*$J300*$BC$10)</f>
        <v>0</v>
      </c>
      <c r="BD300" s="90"/>
      <c r="BE300" s="89">
        <f>(BD300*$D300*$E300*$G300*$J300*$BE$10)</f>
        <v>0</v>
      </c>
      <c r="BF300" s="90"/>
      <c r="BG300" s="89">
        <f>(BF300*$D300*$E300*$G300*$K300*$BG$10)</f>
        <v>0</v>
      </c>
      <c r="BH300" s="90">
        <v>17</v>
      </c>
      <c r="BI300" s="89">
        <f>(BH300*$D300*$E300*$G300*$K300*$BI$10)</f>
        <v>902553.12</v>
      </c>
      <c r="BJ300" s="90">
        <v>0</v>
      </c>
      <c r="BK300" s="89">
        <f>(BJ300*$D300*$E300*$G300*$K300*$BK$10)</f>
        <v>0</v>
      </c>
      <c r="BL300" s="90">
        <v>0</v>
      </c>
      <c r="BM300" s="89">
        <f>(BL300*$D300*$E300*$G300*$K300*$BM$10)</f>
        <v>0</v>
      </c>
      <c r="BN300" s="90"/>
      <c r="BO300" s="89">
        <f>(BN300*$D300*$E300*$G300*$K300*$BO$10)</f>
        <v>0</v>
      </c>
      <c r="BP300" s="90"/>
      <c r="BQ300" s="89">
        <f>(BP300*$D300*$E300*$G300*$K300*$BQ$10)</f>
        <v>0</v>
      </c>
      <c r="BR300" s="90"/>
      <c r="BS300" s="89">
        <f>(BR300*$D300*$E300*$G300*$K300*$BS$10)</f>
        <v>0</v>
      </c>
      <c r="BT300" s="90"/>
      <c r="BU300" s="89">
        <f>(BT300*$D300*$E300*$G300*$K300*$BU$10)</f>
        <v>0</v>
      </c>
      <c r="BV300" s="90"/>
      <c r="BW300" s="89">
        <f>(BV300*$D300*$E300*$G300*$K300*$BW$10)</f>
        <v>0</v>
      </c>
      <c r="BX300" s="90"/>
      <c r="BY300" s="89">
        <f>(BX300*$D300*$E300*$G300*$K300*$BY$10)</f>
        <v>0</v>
      </c>
      <c r="BZ300" s="90"/>
      <c r="CA300" s="97">
        <f>(BZ300*$D300*$E300*$G300*$K300*$CA$10)</f>
        <v>0</v>
      </c>
      <c r="CB300" s="90">
        <v>0</v>
      </c>
      <c r="CC300" s="89">
        <f>(CB300*$D300*$E300*$G300*$J300*$CC$10)</f>
        <v>0</v>
      </c>
      <c r="CD300" s="90">
        <v>0</v>
      </c>
      <c r="CE300" s="89">
        <f>(CD300*$D300*$E300*$G300*$J300*$CE$10)</f>
        <v>0</v>
      </c>
      <c r="CF300" s="90">
        <v>0</v>
      </c>
      <c r="CG300" s="89">
        <f>(CF300*$D300*$E300*$G300*$J300*$CG$10)</f>
        <v>0</v>
      </c>
      <c r="CH300" s="90"/>
      <c r="CI300" s="90">
        <f>(CH300*$D300*$E300*$G300*$J300*$CI$10)</f>
        <v>0</v>
      </c>
      <c r="CJ300" s="90"/>
      <c r="CK300" s="89">
        <f>(CJ300*$D300*$E300*$G300*$K300*$CK$10)</f>
        <v>0</v>
      </c>
      <c r="CL300" s="90">
        <v>0</v>
      </c>
      <c r="CM300" s="89">
        <f>(CL300*$D300*$E300*$G300*$J300*$CM$10)</f>
        <v>0</v>
      </c>
      <c r="CN300" s="90"/>
      <c r="CO300" s="89">
        <f>(CN300*$D300*$E300*$G300*$J300*$CO$10)</f>
        <v>0</v>
      </c>
      <c r="CP300" s="90"/>
      <c r="CQ300" s="89">
        <f>(CP300*$D300*$E300*$G300*$J300*$CQ$10)</f>
        <v>0</v>
      </c>
      <c r="CR300" s="90"/>
      <c r="CS300" s="89">
        <f>(CR300*$D300*$E300*$G300*$J300*$CS$10)</f>
        <v>0</v>
      </c>
      <c r="CT300" s="90"/>
      <c r="CU300" s="89">
        <f>(CT300*$D300*$E300*$G300*$J300*$CU$10)</f>
        <v>0</v>
      </c>
      <c r="CV300" s="90">
        <v>0</v>
      </c>
      <c r="CW300" s="89">
        <f>(CV300*$D300*$E300*$G300*$K300*$CW$10)</f>
        <v>0</v>
      </c>
      <c r="CX300" s="104">
        <v>0</v>
      </c>
      <c r="CY300" s="89">
        <f>(CX300*$D300*$E300*$G300*$K300*$CY$10)</f>
        <v>0</v>
      </c>
      <c r="CZ300" s="90"/>
      <c r="DA300" s="89">
        <f>(CZ300*$D300*$E300*$G300*$J300*$DA$10)</f>
        <v>0</v>
      </c>
      <c r="DB300" s="90">
        <v>0</v>
      </c>
      <c r="DC300" s="95">
        <f>(DB300*$D300*$E300*$G300*$K300*$DC$10)</f>
        <v>0</v>
      </c>
      <c r="DD300" s="90"/>
      <c r="DE300" s="89">
        <f>(DD300*$D300*$E300*$G300*$K300*$DE$10)</f>
        <v>0</v>
      </c>
      <c r="DF300" s="105"/>
      <c r="DG300" s="89">
        <f>(DF300*$D300*$E300*$G300*$K300*$DG$10)</f>
        <v>0</v>
      </c>
      <c r="DH300" s="90"/>
      <c r="DI300" s="89">
        <f>(DH300*$D300*$E300*$G300*$K300*$DI$10)</f>
        <v>0</v>
      </c>
      <c r="DJ300" s="90"/>
      <c r="DK300" s="89">
        <f>(DJ300*$D300*$E300*$G300*$L300*$DK$10)</f>
        <v>0</v>
      </c>
      <c r="DL300" s="90"/>
      <c r="DM300" s="97">
        <f>(DL300*$D300*$E300*$G300*$M300*$DM$10)</f>
        <v>0</v>
      </c>
      <c r="DN300" s="99">
        <f t="shared" si="1673"/>
        <v>40</v>
      </c>
      <c r="DO300" s="97">
        <f t="shared" si="1673"/>
        <v>2021895.96</v>
      </c>
    </row>
    <row r="301" spans="1:119" ht="30" customHeight="1" x14ac:dyDescent="0.25">
      <c r="A301" s="100"/>
      <c r="B301" s="101">
        <v>259</v>
      </c>
      <c r="C301" s="82" t="s">
        <v>429</v>
      </c>
      <c r="D301" s="83">
        <v>22900</v>
      </c>
      <c r="E301" s="102">
        <v>2.41</v>
      </c>
      <c r="F301" s="102"/>
      <c r="G301" s="147">
        <v>0.85</v>
      </c>
      <c r="H301" s="148"/>
      <c r="I301" s="148"/>
      <c r="J301" s="83">
        <v>1.4</v>
      </c>
      <c r="K301" s="83">
        <v>1.68</v>
      </c>
      <c r="L301" s="83">
        <v>2.23</v>
      </c>
      <c r="M301" s="87">
        <v>2.57</v>
      </c>
      <c r="N301" s="90">
        <v>7</v>
      </c>
      <c r="O301" s="89">
        <f t="shared" ref="O301" si="1675">(N301*$D301*$E301*$G301*$J301)</f>
        <v>459724.36999999994</v>
      </c>
      <c r="P301" s="90">
        <v>200</v>
      </c>
      <c r="Q301" s="90">
        <f t="shared" ref="Q301" si="1676">(P301*$D301*$E301*$G301*$J301)</f>
        <v>13134982</v>
      </c>
      <c r="R301" s="90">
        <v>145</v>
      </c>
      <c r="S301" s="89">
        <f t="shared" ref="S301" si="1677">(R301*$D301*$E301*$G301*$J301)</f>
        <v>9522861.9500000011</v>
      </c>
      <c r="T301" s="90"/>
      <c r="U301" s="89">
        <f t="shared" ref="U301" si="1678">(T301*$D301*$E301*$G301*$J301)</f>
        <v>0</v>
      </c>
      <c r="V301" s="90">
        <v>3</v>
      </c>
      <c r="W301" s="89">
        <f t="shared" ref="W301" si="1679">(V301*$D301*$E301*$G301*$J301)</f>
        <v>197024.72999999995</v>
      </c>
      <c r="X301" s="90">
        <v>0</v>
      </c>
      <c r="Y301" s="89">
        <f t="shared" ref="Y301" si="1680">(X301*$D301*$E301*$G301*$J301)</f>
        <v>0</v>
      </c>
      <c r="Z301" s="90"/>
      <c r="AA301" s="89">
        <f t="shared" ref="AA301" si="1681">(Z301*$D301*$E301*$G301*$J301)</f>
        <v>0</v>
      </c>
      <c r="AB301" s="90">
        <v>0</v>
      </c>
      <c r="AC301" s="89">
        <f t="shared" ref="AC301" si="1682">(AB301*$D301*$E301*$G301*$J301)</f>
        <v>0</v>
      </c>
      <c r="AD301" s="90"/>
      <c r="AE301" s="89">
        <f t="shared" ref="AE301" si="1683">(AD301*$D301*$E301*$G301*$J301)</f>
        <v>0</v>
      </c>
      <c r="AF301" s="90">
        <v>0</v>
      </c>
      <c r="AG301" s="89">
        <f t="shared" ref="AG301" si="1684">(AF301*$D301*$E301*$G301*$J301)</f>
        <v>0</v>
      </c>
      <c r="AH301" s="90">
        <v>1</v>
      </c>
      <c r="AI301" s="89">
        <f t="shared" ref="AI301" si="1685">(AH301*$D301*$E301*$G301*$J301)</f>
        <v>65674.91</v>
      </c>
      <c r="AJ301" s="90"/>
      <c r="AK301" s="89">
        <f t="shared" ref="AK301" si="1686">(AJ301*$D301*$E301*$G301*$J301)</f>
        <v>0</v>
      </c>
      <c r="AL301" s="104">
        <v>7</v>
      </c>
      <c r="AM301" s="89">
        <f t="shared" ref="AM301" si="1687">(AL301*$D301*$E301*$G301*$K301)</f>
        <v>551669.24399999995</v>
      </c>
      <c r="AN301" s="90"/>
      <c r="AO301" s="95">
        <f t="shared" ref="AO301" si="1688">(AN301*$D301*$E301*$G301*$K301)</f>
        <v>0</v>
      </c>
      <c r="AP301" s="90"/>
      <c r="AQ301" s="89">
        <f t="shared" ref="AQ301" si="1689">(AP301*$D301*$E301*$G301*$J301)</f>
        <v>0</v>
      </c>
      <c r="AR301" s="90">
        <v>0</v>
      </c>
      <c r="AS301" s="90">
        <f t="shared" ref="AS301" si="1690">(AR301*$D301*$E301*$G301*$J301)</f>
        <v>0</v>
      </c>
      <c r="AT301" s="90"/>
      <c r="AU301" s="90">
        <f t="shared" ref="AU301" si="1691">(AT301*$D301*$E301*$G301*$J301)</f>
        <v>0</v>
      </c>
      <c r="AV301" s="90">
        <v>0</v>
      </c>
      <c r="AW301" s="89">
        <f t="shared" ref="AW301" si="1692">(AV301*$D301*$E301*$G301*$J301)</f>
        <v>0</v>
      </c>
      <c r="AX301" s="90">
        <v>0</v>
      </c>
      <c r="AY301" s="89">
        <f t="shared" ref="AY301" si="1693">(AX301*$D301*$E301*$G301*$J301)</f>
        <v>0</v>
      </c>
      <c r="AZ301" s="90">
        <v>0</v>
      </c>
      <c r="BA301" s="89">
        <f t="shared" ref="BA301" si="1694">(AZ301*$D301*$E301*$G301*$J301)</f>
        <v>0</v>
      </c>
      <c r="BB301" s="90"/>
      <c r="BC301" s="89">
        <f t="shared" ref="BC301" si="1695">(BB301*$D301*$E301*$G301*$J301)</f>
        <v>0</v>
      </c>
      <c r="BD301" s="90"/>
      <c r="BE301" s="89">
        <f t="shared" ref="BE301" si="1696">(BD301*$D301*$E301*$G301*$J301)</f>
        <v>0</v>
      </c>
      <c r="BF301" s="90">
        <v>3</v>
      </c>
      <c r="BG301" s="89">
        <f t="shared" ref="BG301" si="1697">(BF301*$D301*$E301*$G301*$K301)</f>
        <v>236429.67599999995</v>
      </c>
      <c r="BH301" s="90">
        <v>17</v>
      </c>
      <c r="BI301" s="89">
        <f t="shared" ref="BI301" si="1698">(BH301*$D301*$E301*$G301*$K301)</f>
        <v>1339768.1639999999</v>
      </c>
      <c r="BJ301" s="90">
        <v>0</v>
      </c>
      <c r="BK301" s="89">
        <f t="shared" ref="BK301" si="1699">(BJ301*$D301*$E301*$G301*$K301)</f>
        <v>0</v>
      </c>
      <c r="BL301" s="90">
        <v>0</v>
      </c>
      <c r="BM301" s="89">
        <f t="shared" ref="BM301" si="1700">(BL301*$D301*$E301*$G301*$K301)</f>
        <v>0</v>
      </c>
      <c r="BN301" s="90"/>
      <c r="BO301" s="89">
        <f t="shared" ref="BO301" si="1701">(BN301*$D301*$E301*$G301*$K301)</f>
        <v>0</v>
      </c>
      <c r="BP301" s="90"/>
      <c r="BQ301" s="89">
        <f t="shared" ref="BQ301" si="1702">(BP301*$D301*$E301*$G301*$K301)</f>
        <v>0</v>
      </c>
      <c r="BR301" s="90"/>
      <c r="BS301" s="89">
        <f t="shared" ref="BS301" si="1703">(BR301*$D301*$E301*$G301*$K301)</f>
        <v>0</v>
      </c>
      <c r="BT301" s="90"/>
      <c r="BU301" s="89">
        <f t="shared" ref="BU301" si="1704">(BT301*$D301*$E301*$G301*$K301)</f>
        <v>0</v>
      </c>
      <c r="BV301" s="90">
        <v>1</v>
      </c>
      <c r="BW301" s="89">
        <f t="shared" ref="BW301" si="1705">(BV301*$D301*$E301*$G301*$K301)</f>
        <v>78809.891999999993</v>
      </c>
      <c r="BX301" s="90">
        <v>1</v>
      </c>
      <c r="BY301" s="89">
        <f t="shared" ref="BY301" si="1706">(BX301*$D301*$E301*$G301*$K301)</f>
        <v>78809.891999999993</v>
      </c>
      <c r="BZ301" s="90"/>
      <c r="CA301" s="97">
        <f t="shared" ref="CA301" si="1707">(BZ301*$D301*$E301*$G301*$K301)</f>
        <v>0</v>
      </c>
      <c r="CB301" s="90">
        <v>0</v>
      </c>
      <c r="CC301" s="89">
        <f t="shared" ref="CC301" si="1708">(CB301*$D301*$E301*$G301*$J301)</f>
        <v>0</v>
      </c>
      <c r="CD301" s="90">
        <v>0</v>
      </c>
      <c r="CE301" s="89">
        <f t="shared" ref="CE301" si="1709">(CD301*$D301*$E301*$G301*$J301)</f>
        <v>0</v>
      </c>
      <c r="CF301" s="90">
        <v>0</v>
      </c>
      <c r="CG301" s="89">
        <f t="shared" ref="CG301" si="1710">(CF301*$D301*$E301*$G301*$J301)</f>
        <v>0</v>
      </c>
      <c r="CH301" s="90"/>
      <c r="CI301" s="90">
        <f t="shared" ref="CI301" si="1711">(CH301*$D301*$E301*$G301*$J301)</f>
        <v>0</v>
      </c>
      <c r="CJ301" s="90"/>
      <c r="CK301" s="89">
        <f t="shared" ref="CK301" si="1712">(CJ301*$D301*$E301*$G301*$K301)</f>
        <v>0</v>
      </c>
      <c r="CL301" s="90">
        <v>0</v>
      </c>
      <c r="CM301" s="89">
        <f t="shared" ref="CM301" si="1713">(CL301*$D301*$E301*$G301*$J301)</f>
        <v>0</v>
      </c>
      <c r="CN301" s="90"/>
      <c r="CO301" s="89">
        <f t="shared" ref="CO301" si="1714">(CN301*$D301*$E301*$G301*$J301)</f>
        <v>0</v>
      </c>
      <c r="CP301" s="90"/>
      <c r="CQ301" s="89">
        <f t="shared" ref="CQ301" si="1715">(CP301*$D301*$E301*$G301*$J301)</f>
        <v>0</v>
      </c>
      <c r="CR301" s="90"/>
      <c r="CS301" s="89">
        <f t="shared" ref="CS301" si="1716">(CR301*$D301*$E301*$G301*$J301)</f>
        <v>0</v>
      </c>
      <c r="CT301" s="90"/>
      <c r="CU301" s="89">
        <f t="shared" ref="CU301" si="1717">(CT301*$D301*$E301*$G301*$J301)</f>
        <v>0</v>
      </c>
      <c r="CV301" s="90">
        <v>0</v>
      </c>
      <c r="CW301" s="89">
        <f t="shared" ref="CW301" si="1718">(CV301*$D301*$E301*$G301*$K301)</f>
        <v>0</v>
      </c>
      <c r="CX301" s="104"/>
      <c r="CY301" s="89">
        <f t="shared" ref="CY301" si="1719">(CX301*$D301*$E301*$G301*$K301)</f>
        <v>0</v>
      </c>
      <c r="CZ301" s="90"/>
      <c r="DA301" s="89">
        <f t="shared" ref="DA301" si="1720">(CZ301*$D301*$E301*$G301*$J301)</f>
        <v>0</v>
      </c>
      <c r="DB301" s="90">
        <v>0</v>
      </c>
      <c r="DC301" s="95">
        <f t="shared" ref="DC301" si="1721">(DB301*$D301*$E301*$G301*$K301)</f>
        <v>0</v>
      </c>
      <c r="DD301" s="90"/>
      <c r="DE301" s="89">
        <f t="shared" ref="DE301" si="1722">(DD301*$D301*$E301*$G301*$K301)</f>
        <v>0</v>
      </c>
      <c r="DF301" s="105"/>
      <c r="DG301" s="89">
        <f t="shared" ref="DG301" si="1723">(DF301*$D301*$E301*$G301*$K301)</f>
        <v>0</v>
      </c>
      <c r="DH301" s="90"/>
      <c r="DI301" s="89">
        <f t="shared" ref="DI301" si="1724">(DH301*$D301*$E301*$G301*$K301)</f>
        <v>0</v>
      </c>
      <c r="DJ301" s="90"/>
      <c r="DK301" s="89">
        <f t="shared" ref="DK301" si="1725">(DJ301*$D301*$E301*$G301*$L301)</f>
        <v>0</v>
      </c>
      <c r="DL301" s="90"/>
      <c r="DM301" s="97">
        <f t="shared" ref="DM301" si="1726">(DL301*$D301*$E301*$G301*$M301)</f>
        <v>0</v>
      </c>
      <c r="DN301" s="99">
        <f t="shared" si="1673"/>
        <v>385</v>
      </c>
      <c r="DO301" s="97">
        <f t="shared" si="1673"/>
        <v>25665754.828000002</v>
      </c>
    </row>
    <row r="302" spans="1:119" ht="30" customHeight="1" x14ac:dyDescent="0.25">
      <c r="A302" s="100"/>
      <c r="B302" s="101">
        <v>260</v>
      </c>
      <c r="C302" s="82" t="s">
        <v>430</v>
      </c>
      <c r="D302" s="83">
        <v>22900</v>
      </c>
      <c r="E302" s="102">
        <v>1.43</v>
      </c>
      <c r="F302" s="102"/>
      <c r="G302" s="85">
        <v>1</v>
      </c>
      <c r="H302" s="86"/>
      <c r="I302" s="86"/>
      <c r="J302" s="83">
        <v>1.4</v>
      </c>
      <c r="K302" s="83">
        <v>1.68</v>
      </c>
      <c r="L302" s="83">
        <v>2.23</v>
      </c>
      <c r="M302" s="87">
        <v>2.57</v>
      </c>
      <c r="N302" s="90">
        <v>12</v>
      </c>
      <c r="O302" s="89">
        <f t="shared" si="1510"/>
        <v>605164.56000000006</v>
      </c>
      <c r="P302" s="90">
        <v>3</v>
      </c>
      <c r="Q302" s="90">
        <f>(P302*$D302*$E302*$G302*$J302*$Q$10)</f>
        <v>151291.14000000001</v>
      </c>
      <c r="R302" s="90">
        <v>24</v>
      </c>
      <c r="S302" s="89">
        <f>(R302*$D302*$E302*$G302*$J302*$S$10)</f>
        <v>1210329.1200000001</v>
      </c>
      <c r="T302" s="90"/>
      <c r="U302" s="89">
        <f t="shared" ref="U302:U304" si="1727">(T302/12*7*$D302*$E302*$G302*$J302*$U$10)+(T302/12*5*$D302*$E302*$G302*$J302*$U$11)</f>
        <v>0</v>
      </c>
      <c r="V302" s="90">
        <v>57</v>
      </c>
      <c r="W302" s="89">
        <f>(V302*$D302*$E302*$G302*$J302*$W$10)</f>
        <v>2874531.6599999997</v>
      </c>
      <c r="X302" s="90">
        <v>0</v>
      </c>
      <c r="Y302" s="89">
        <f>(X302*$D302*$E302*$G302*$J302*$Y$10)</f>
        <v>0</v>
      </c>
      <c r="Z302" s="90"/>
      <c r="AA302" s="89">
        <f>(Z302*$D302*$E302*$G302*$J302*$AA$10)</f>
        <v>0</v>
      </c>
      <c r="AB302" s="90">
        <v>0</v>
      </c>
      <c r="AC302" s="89">
        <f>(AB302*$D302*$E302*$G302*$J302*$AC$10)</f>
        <v>0</v>
      </c>
      <c r="AD302" s="90">
        <v>1</v>
      </c>
      <c r="AE302" s="89">
        <f>(AD302*$D302*$E302*$G302*$J302*$AE$10)</f>
        <v>50430.38</v>
      </c>
      <c r="AF302" s="90">
        <v>0</v>
      </c>
      <c r="AG302" s="89">
        <f>(AF302*$D302*$E302*$G302*$J302*$AG$10)</f>
        <v>0</v>
      </c>
      <c r="AH302" s="90">
        <v>1</v>
      </c>
      <c r="AI302" s="89">
        <f>(AH302*$D302*$E302*$G302*$J302*$AI$10)</f>
        <v>50430.38</v>
      </c>
      <c r="AJ302" s="90"/>
      <c r="AK302" s="89">
        <f>(AJ302*$D302*$E302*$G302*$J302*$AK$10)</f>
        <v>0</v>
      </c>
      <c r="AL302" s="104">
        <v>16</v>
      </c>
      <c r="AM302" s="89">
        <f>(AL302*$D302*$E302*$G302*$K302*$AM$10)</f>
        <v>968263.29600000009</v>
      </c>
      <c r="AN302" s="90"/>
      <c r="AO302" s="95">
        <f>(AN302*$D302*$E302*$G302*$K302*$AO$10)</f>
        <v>0</v>
      </c>
      <c r="AP302" s="90"/>
      <c r="AQ302" s="89">
        <f>(AP302*$D302*$E302*$G302*$J302*$AQ$10)</f>
        <v>0</v>
      </c>
      <c r="AR302" s="90">
        <v>0</v>
      </c>
      <c r="AS302" s="90">
        <f>(AR302*$D302*$E302*$G302*$J302*$AS$10)</f>
        <v>0</v>
      </c>
      <c r="AT302" s="90"/>
      <c r="AU302" s="90">
        <f>(AT302*$D302*$E302*$G302*$J302*$AU$10)</f>
        <v>0</v>
      </c>
      <c r="AV302" s="90">
        <v>0</v>
      </c>
      <c r="AW302" s="89">
        <f>(AV302*$D302*$E302*$G302*$J302*$AW$10)</f>
        <v>0</v>
      </c>
      <c r="AX302" s="90">
        <v>0</v>
      </c>
      <c r="AY302" s="89">
        <f>(AX302*$D302*$E302*$G302*$J302*$AY$10)</f>
        <v>0</v>
      </c>
      <c r="AZ302" s="90">
        <v>0</v>
      </c>
      <c r="BA302" s="89">
        <f>(AZ302*$D302*$E302*$G302*$J302*$BA$10)</f>
        <v>0</v>
      </c>
      <c r="BB302" s="90"/>
      <c r="BC302" s="89">
        <f>(BB302*$D302*$E302*$G302*$J302*$BC$10)</f>
        <v>0</v>
      </c>
      <c r="BD302" s="90"/>
      <c r="BE302" s="89">
        <f>(BD302*$D302*$E302*$G302*$J302*$BE$10)</f>
        <v>0</v>
      </c>
      <c r="BF302" s="90"/>
      <c r="BG302" s="89">
        <f>(BF302*$D302*$E302*$G302*$K302*$BG$10)</f>
        <v>0</v>
      </c>
      <c r="BH302" s="90">
        <v>5</v>
      </c>
      <c r="BI302" s="89">
        <f>(BH302*$D302*$E302*$G302*$K302*$BI$10)</f>
        <v>275074.8</v>
      </c>
      <c r="BJ302" s="90">
        <v>0</v>
      </c>
      <c r="BK302" s="89">
        <f>(BJ302*$D302*$E302*$G302*$K302*$BK$10)</f>
        <v>0</v>
      </c>
      <c r="BL302" s="90">
        <v>0</v>
      </c>
      <c r="BM302" s="89">
        <f>(BL302*$D302*$E302*$G302*$K302*$BM$10)</f>
        <v>0</v>
      </c>
      <c r="BN302" s="90"/>
      <c r="BO302" s="89">
        <f>(BN302*$D302*$E302*$G302*$K302*$BO$10)</f>
        <v>0</v>
      </c>
      <c r="BP302" s="90"/>
      <c r="BQ302" s="89">
        <f>(BP302*$D302*$E302*$G302*$K302*$BQ$10)</f>
        <v>0</v>
      </c>
      <c r="BR302" s="90"/>
      <c r="BS302" s="89">
        <f>(BR302*$D302*$E302*$G302*$K302*$BS$10)</f>
        <v>0</v>
      </c>
      <c r="BT302" s="90"/>
      <c r="BU302" s="89">
        <f>(BT302*$D302*$E302*$G302*$K302*$BU$10)</f>
        <v>0</v>
      </c>
      <c r="BV302" s="90"/>
      <c r="BW302" s="89">
        <f>(BV302*$D302*$E302*$G302*$K302*$BW$10)</f>
        <v>0</v>
      </c>
      <c r="BX302" s="90"/>
      <c r="BY302" s="89">
        <f>(BX302*$D302*$E302*$G302*$K302*$BY$10)</f>
        <v>0</v>
      </c>
      <c r="BZ302" s="90"/>
      <c r="CA302" s="97">
        <f>(BZ302*$D302*$E302*$G302*$K302*$CA$10)</f>
        <v>0</v>
      </c>
      <c r="CB302" s="90">
        <v>0</v>
      </c>
      <c r="CC302" s="89">
        <f>(CB302*$D302*$E302*$G302*$J302*$CC$10)</f>
        <v>0</v>
      </c>
      <c r="CD302" s="90">
        <v>0</v>
      </c>
      <c r="CE302" s="89">
        <f>(CD302*$D302*$E302*$G302*$J302*$CE$10)</f>
        <v>0</v>
      </c>
      <c r="CF302" s="90">
        <v>0</v>
      </c>
      <c r="CG302" s="89">
        <f>(CF302*$D302*$E302*$G302*$J302*$CG$10)</f>
        <v>0</v>
      </c>
      <c r="CH302" s="90"/>
      <c r="CI302" s="90">
        <f>(CH302*$D302*$E302*$G302*$J302*$CI$10)</f>
        <v>0</v>
      </c>
      <c r="CJ302" s="90"/>
      <c r="CK302" s="89">
        <f>(CJ302*$D302*$E302*$G302*$K302*$CK$10)</f>
        <v>0</v>
      </c>
      <c r="CL302" s="90">
        <v>0</v>
      </c>
      <c r="CM302" s="89">
        <f>(CL302*$D302*$E302*$G302*$J302*$CM$10)</f>
        <v>0</v>
      </c>
      <c r="CN302" s="90"/>
      <c r="CO302" s="89">
        <f>(CN302*$D302*$E302*$G302*$J302*$CO$10)</f>
        <v>0</v>
      </c>
      <c r="CP302" s="90"/>
      <c r="CQ302" s="89">
        <f>(CP302*$D302*$E302*$G302*$J302*$CQ$10)</f>
        <v>0</v>
      </c>
      <c r="CR302" s="90"/>
      <c r="CS302" s="89">
        <f>(CR302*$D302*$E302*$G302*$J302*$CS$10)</f>
        <v>0</v>
      </c>
      <c r="CT302" s="90"/>
      <c r="CU302" s="89">
        <f>(CT302*$D302*$E302*$G302*$J302*$CU$10)</f>
        <v>0</v>
      </c>
      <c r="CV302" s="90">
        <v>0</v>
      </c>
      <c r="CW302" s="89">
        <f>(CV302*$D302*$E302*$G302*$K302*$CW$10)</f>
        <v>0</v>
      </c>
      <c r="CX302" s="104">
        <v>0</v>
      </c>
      <c r="CY302" s="89">
        <f>(CX302*$D302*$E302*$G302*$K302*$CY$10)</f>
        <v>0</v>
      </c>
      <c r="CZ302" s="90"/>
      <c r="DA302" s="89">
        <f>(CZ302*$D302*$E302*$G302*$J302*$DA$10)</f>
        <v>0</v>
      </c>
      <c r="DB302" s="90">
        <v>0</v>
      </c>
      <c r="DC302" s="95">
        <f>(DB302*$D302*$E302*$G302*$K302*$DC$10)</f>
        <v>0</v>
      </c>
      <c r="DD302" s="90">
        <v>0</v>
      </c>
      <c r="DE302" s="89">
        <f>(DD302*$D302*$E302*$G302*$K302*$DE$10)</f>
        <v>0</v>
      </c>
      <c r="DF302" s="105"/>
      <c r="DG302" s="89">
        <f>(DF302*$D302*$E302*$G302*$K302*$DG$10)</f>
        <v>0</v>
      </c>
      <c r="DH302" s="90"/>
      <c r="DI302" s="89">
        <f>(DH302*$D302*$E302*$G302*$K302*$DI$10)</f>
        <v>0</v>
      </c>
      <c r="DJ302" s="90"/>
      <c r="DK302" s="89">
        <f>(DJ302*$D302*$E302*$G302*$L302*$DK$10)</f>
        <v>0</v>
      </c>
      <c r="DL302" s="90"/>
      <c r="DM302" s="97">
        <f>(DL302*$D302*$E302*$G302*$M302*$DM$10)</f>
        <v>0</v>
      </c>
      <c r="DN302" s="99">
        <f t="shared" si="1673"/>
        <v>119</v>
      </c>
      <c r="DO302" s="97">
        <f t="shared" si="1673"/>
        <v>6185515.3360000001</v>
      </c>
    </row>
    <row r="303" spans="1:119" ht="30" customHeight="1" x14ac:dyDescent="0.25">
      <c r="A303" s="100"/>
      <c r="B303" s="101">
        <v>261</v>
      </c>
      <c r="C303" s="82" t="s">
        <v>431</v>
      </c>
      <c r="D303" s="83">
        <v>22900</v>
      </c>
      <c r="E303" s="102">
        <v>1.83</v>
      </c>
      <c r="F303" s="102"/>
      <c r="G303" s="85">
        <v>1</v>
      </c>
      <c r="H303" s="86"/>
      <c r="I303" s="86"/>
      <c r="J303" s="83">
        <v>1.4</v>
      </c>
      <c r="K303" s="83">
        <v>1.68</v>
      </c>
      <c r="L303" s="83">
        <v>2.23</v>
      </c>
      <c r="M303" s="87">
        <v>2.57</v>
      </c>
      <c r="N303" s="90">
        <v>9</v>
      </c>
      <c r="O303" s="89">
        <f t="shared" si="1510"/>
        <v>580831.02</v>
      </c>
      <c r="P303" s="90">
        <v>5</v>
      </c>
      <c r="Q303" s="90">
        <f>(P303*$D303*$E303*$G303*$J303*$Q$10)</f>
        <v>322683.90000000002</v>
      </c>
      <c r="R303" s="90">
        <v>4</v>
      </c>
      <c r="S303" s="89">
        <f>(R303*$D303*$E303*$G303*$J303*$S$10)</f>
        <v>258147.12</v>
      </c>
      <c r="T303" s="90"/>
      <c r="U303" s="89">
        <f t="shared" si="1727"/>
        <v>0</v>
      </c>
      <c r="V303" s="90">
        <v>10</v>
      </c>
      <c r="W303" s="89">
        <f>(V303*$D303*$E303*$G303*$J303*$W$10)</f>
        <v>645367.80000000005</v>
      </c>
      <c r="X303" s="90">
        <v>0</v>
      </c>
      <c r="Y303" s="89">
        <f>(X303*$D303*$E303*$G303*$J303*$Y$10)</f>
        <v>0</v>
      </c>
      <c r="Z303" s="90"/>
      <c r="AA303" s="89">
        <f>(Z303*$D303*$E303*$G303*$J303*$AA$10)</f>
        <v>0</v>
      </c>
      <c r="AB303" s="90">
        <v>0</v>
      </c>
      <c r="AC303" s="89">
        <f>(AB303*$D303*$E303*$G303*$J303*$AC$10)</f>
        <v>0</v>
      </c>
      <c r="AD303" s="90"/>
      <c r="AE303" s="89">
        <f>(AD303*$D303*$E303*$G303*$J303*$AE$10)</f>
        <v>0</v>
      </c>
      <c r="AF303" s="90">
        <v>0</v>
      </c>
      <c r="AG303" s="89">
        <f>(AF303*$D303*$E303*$G303*$J303*$AG$10)</f>
        <v>0</v>
      </c>
      <c r="AH303" s="92"/>
      <c r="AI303" s="89">
        <f>(AH303*$D303*$E303*$G303*$J303*$AI$10)</f>
        <v>0</v>
      </c>
      <c r="AJ303" s="90">
        <v>3</v>
      </c>
      <c r="AK303" s="89">
        <f>(AJ303*$D303*$E303*$G303*$J303*$AK$10)</f>
        <v>193610.34</v>
      </c>
      <c r="AL303" s="104">
        <v>7</v>
      </c>
      <c r="AM303" s="89">
        <f>(AL303*$D303*$E303*$G303*$K303*$AM$10)</f>
        <v>542108.95200000005</v>
      </c>
      <c r="AN303" s="90"/>
      <c r="AO303" s="95">
        <f>(AN303*$D303*$E303*$G303*$K303*$AO$10)</f>
        <v>0</v>
      </c>
      <c r="AP303" s="90"/>
      <c r="AQ303" s="89">
        <f>(AP303*$D303*$E303*$G303*$J303*$AQ$10)</f>
        <v>0</v>
      </c>
      <c r="AR303" s="90"/>
      <c r="AS303" s="90">
        <f>(AR303*$D303*$E303*$G303*$J303*$AS$10)</f>
        <v>0</v>
      </c>
      <c r="AT303" s="90">
        <v>1</v>
      </c>
      <c r="AU303" s="90">
        <f>(AT303*$D303*$E303*$G303*$J303*$AU$10)</f>
        <v>67470.26999999999</v>
      </c>
      <c r="AV303" s="90">
        <v>0</v>
      </c>
      <c r="AW303" s="89">
        <f>(AV303*$D303*$E303*$G303*$J303*$AW$10)</f>
        <v>0</v>
      </c>
      <c r="AX303" s="90">
        <v>0</v>
      </c>
      <c r="AY303" s="89">
        <f>(AX303*$D303*$E303*$G303*$J303*$AY$10)</f>
        <v>0</v>
      </c>
      <c r="AZ303" s="90">
        <v>0</v>
      </c>
      <c r="BA303" s="89">
        <f>(AZ303*$D303*$E303*$G303*$J303*$BA$10)</f>
        <v>0</v>
      </c>
      <c r="BB303" s="90"/>
      <c r="BC303" s="89">
        <f>(BB303*$D303*$E303*$G303*$J303*$BC$10)</f>
        <v>0</v>
      </c>
      <c r="BD303" s="90">
        <v>3</v>
      </c>
      <c r="BE303" s="89">
        <f>(BD303*$D303*$E303*$G303*$J303*$BE$10)</f>
        <v>193610.34</v>
      </c>
      <c r="BF303" s="90">
        <v>5</v>
      </c>
      <c r="BG303" s="89">
        <f>(BF303*$D303*$E303*$G303*$K303*$BG$10)</f>
        <v>352018.8</v>
      </c>
      <c r="BH303" s="90">
        <v>4</v>
      </c>
      <c r="BI303" s="89">
        <f>(BH303*$D303*$E303*$G303*$K303*$BI$10)</f>
        <v>281615.03999999998</v>
      </c>
      <c r="BJ303" s="90">
        <v>0</v>
      </c>
      <c r="BK303" s="89">
        <f>(BJ303*$D303*$E303*$G303*$K303*$BK$10)</f>
        <v>0</v>
      </c>
      <c r="BL303" s="90">
        <v>0</v>
      </c>
      <c r="BM303" s="89">
        <f>(BL303*$D303*$E303*$G303*$K303*$BM$10)</f>
        <v>0</v>
      </c>
      <c r="BN303" s="90">
        <v>4</v>
      </c>
      <c r="BO303" s="89">
        <f>(BN303*$D303*$E303*$G303*$K303*$BO$10)</f>
        <v>309776.54399999999</v>
      </c>
      <c r="BP303" s="90"/>
      <c r="BQ303" s="89">
        <f>(BP303*$D303*$E303*$G303*$K303*$BQ$10)</f>
        <v>0</v>
      </c>
      <c r="BR303" s="90"/>
      <c r="BS303" s="89">
        <f>(BR303*$D303*$E303*$G303*$K303*$BS$10)</f>
        <v>0</v>
      </c>
      <c r="BT303" s="90"/>
      <c r="BU303" s="89">
        <f>(BT303*$D303*$E303*$G303*$K303*$BU$10)</f>
        <v>0</v>
      </c>
      <c r="BV303" s="90">
        <v>1</v>
      </c>
      <c r="BW303" s="89">
        <f>(BV303*$D303*$E303*$G303*$K303*$BW$10)</f>
        <v>88004.7</v>
      </c>
      <c r="BX303" s="90"/>
      <c r="BY303" s="89">
        <f>(BX303*$D303*$E303*$G303*$K303*$BY$10)</f>
        <v>0</v>
      </c>
      <c r="BZ303" s="90"/>
      <c r="CA303" s="97">
        <f>(BZ303*$D303*$E303*$G303*$K303*$CA$10)</f>
        <v>0</v>
      </c>
      <c r="CB303" s="90">
        <v>0</v>
      </c>
      <c r="CC303" s="89">
        <f>(CB303*$D303*$E303*$G303*$J303*$CC$10)</f>
        <v>0</v>
      </c>
      <c r="CD303" s="90">
        <v>0</v>
      </c>
      <c r="CE303" s="89">
        <f>(CD303*$D303*$E303*$G303*$J303*$CE$10)</f>
        <v>0</v>
      </c>
      <c r="CF303" s="90">
        <v>0</v>
      </c>
      <c r="CG303" s="89">
        <f>(CF303*$D303*$E303*$G303*$J303*$CG$10)</f>
        <v>0</v>
      </c>
      <c r="CH303" s="90"/>
      <c r="CI303" s="90">
        <f>(CH303*$D303*$E303*$G303*$J303*$CI$10)</f>
        <v>0</v>
      </c>
      <c r="CJ303" s="90"/>
      <c r="CK303" s="89">
        <f>(CJ303*$D303*$E303*$G303*$K303*$CK$10)</f>
        <v>0</v>
      </c>
      <c r="CL303" s="90">
        <v>0</v>
      </c>
      <c r="CM303" s="89">
        <f>(CL303*$D303*$E303*$G303*$J303*$CM$10)</f>
        <v>0</v>
      </c>
      <c r="CN303" s="90"/>
      <c r="CO303" s="89">
        <f>(CN303*$D303*$E303*$G303*$J303*$CO$10)</f>
        <v>0</v>
      </c>
      <c r="CP303" s="90"/>
      <c r="CQ303" s="89">
        <f>(CP303*$D303*$E303*$G303*$J303*$CQ$10)</f>
        <v>0</v>
      </c>
      <c r="CR303" s="90">
        <v>1</v>
      </c>
      <c r="CS303" s="89">
        <f>(CR303*$D303*$E303*$G303*$J303*$CS$10)</f>
        <v>66296.873999999982</v>
      </c>
      <c r="CT303" s="90"/>
      <c r="CU303" s="89">
        <f>(CT303*$D303*$E303*$G303*$J303*$CU$10)</f>
        <v>0</v>
      </c>
      <c r="CV303" s="90">
        <v>0</v>
      </c>
      <c r="CW303" s="89">
        <f>(CV303*$D303*$E303*$G303*$K303*$CW$10)</f>
        <v>0</v>
      </c>
      <c r="CX303" s="104">
        <v>0</v>
      </c>
      <c r="CY303" s="89">
        <f>(CX303*$D303*$E303*$G303*$K303*$CY$10)</f>
        <v>0</v>
      </c>
      <c r="CZ303" s="90"/>
      <c r="DA303" s="89">
        <f>(CZ303*$D303*$E303*$G303*$J303*$DA$10)</f>
        <v>0</v>
      </c>
      <c r="DB303" s="90">
        <v>0</v>
      </c>
      <c r="DC303" s="95">
        <f>(DB303*$D303*$E303*$G303*$K303*$DC$10)</f>
        <v>0</v>
      </c>
      <c r="DD303" s="90">
        <v>0</v>
      </c>
      <c r="DE303" s="89">
        <f>(DD303*$D303*$E303*$G303*$K303*$DE$10)</f>
        <v>0</v>
      </c>
      <c r="DF303" s="105"/>
      <c r="DG303" s="89">
        <f>(DF303*$D303*$E303*$G303*$K303*$DG$10)</f>
        <v>0</v>
      </c>
      <c r="DH303" s="90"/>
      <c r="DI303" s="89">
        <f>(DH303*$D303*$E303*$G303*$K303*$DI$10)</f>
        <v>0</v>
      </c>
      <c r="DJ303" s="90"/>
      <c r="DK303" s="89">
        <f>(DJ303*$D303*$E303*$G303*$L303*$DK$10)</f>
        <v>0</v>
      </c>
      <c r="DL303" s="90"/>
      <c r="DM303" s="97">
        <f>(DL303*$D303*$E303*$G303*$M303*$DM$10)</f>
        <v>0</v>
      </c>
      <c r="DN303" s="99">
        <f t="shared" si="1673"/>
        <v>57</v>
      </c>
      <c r="DO303" s="97">
        <f t="shared" si="1673"/>
        <v>3901541.7</v>
      </c>
    </row>
    <row r="304" spans="1:119" ht="30" customHeight="1" x14ac:dyDescent="0.25">
      <c r="A304" s="100"/>
      <c r="B304" s="101">
        <v>262</v>
      </c>
      <c r="C304" s="82" t="s">
        <v>432</v>
      </c>
      <c r="D304" s="83">
        <v>22900</v>
      </c>
      <c r="E304" s="102">
        <v>2.16</v>
      </c>
      <c r="F304" s="102"/>
      <c r="G304" s="85">
        <v>1</v>
      </c>
      <c r="H304" s="86"/>
      <c r="I304" s="86"/>
      <c r="J304" s="83">
        <v>1.4</v>
      </c>
      <c r="K304" s="83">
        <v>1.68</v>
      </c>
      <c r="L304" s="83">
        <v>2.23</v>
      </c>
      <c r="M304" s="87">
        <v>2.57</v>
      </c>
      <c r="N304" s="90">
        <v>9</v>
      </c>
      <c r="O304" s="89">
        <f t="shared" si="1510"/>
        <v>685571.04</v>
      </c>
      <c r="P304" s="90">
        <v>0</v>
      </c>
      <c r="Q304" s="90">
        <f>(P304*$D304*$E304*$G304*$J304*$Q$10)</f>
        <v>0</v>
      </c>
      <c r="R304" s="90"/>
      <c r="S304" s="89">
        <f>(R304*$D304*$E304*$G304*$J304*$S$10)</f>
        <v>0</v>
      </c>
      <c r="T304" s="90"/>
      <c r="U304" s="89">
        <f t="shared" si="1727"/>
        <v>0</v>
      </c>
      <c r="V304" s="90">
        <v>9</v>
      </c>
      <c r="W304" s="89">
        <f>(V304*$D304*$E304*$G304*$J304*$W$10)</f>
        <v>685571.04</v>
      </c>
      <c r="X304" s="90">
        <v>0</v>
      </c>
      <c r="Y304" s="89">
        <f>(X304*$D304*$E304*$G304*$J304*$Y$10)</f>
        <v>0</v>
      </c>
      <c r="Z304" s="90"/>
      <c r="AA304" s="89">
        <f>(Z304*$D304*$E304*$G304*$J304*$AA$10)</f>
        <v>0</v>
      </c>
      <c r="AB304" s="90">
        <v>0</v>
      </c>
      <c r="AC304" s="89">
        <f>(AB304*$D304*$E304*$G304*$J304*$AC$10)</f>
        <v>0</v>
      </c>
      <c r="AD304" s="90"/>
      <c r="AE304" s="89">
        <f>(AD304*$D304*$E304*$G304*$J304*$AE$10)</f>
        <v>0</v>
      </c>
      <c r="AF304" s="90">
        <v>0</v>
      </c>
      <c r="AG304" s="89">
        <f>(AF304*$D304*$E304*$G304*$J304*$AG$10)</f>
        <v>0</v>
      </c>
      <c r="AH304" s="92"/>
      <c r="AI304" s="89">
        <f>(AH304*$D304*$E304*$G304*$J304*$AI$10)</f>
        <v>0</v>
      </c>
      <c r="AJ304" s="90"/>
      <c r="AK304" s="89">
        <f>(AJ304*$D304*$E304*$G304*$J304*$AK$10)</f>
        <v>0</v>
      </c>
      <c r="AL304" s="104">
        <v>0</v>
      </c>
      <c r="AM304" s="89">
        <f>(AL304*$D304*$E304*$G304*$K304*$AM$10)</f>
        <v>0</v>
      </c>
      <c r="AN304" s="90"/>
      <c r="AO304" s="95">
        <f>(AN304*$D304*$E304*$G304*$K304*$AO$10)</f>
        <v>0</v>
      </c>
      <c r="AP304" s="90"/>
      <c r="AQ304" s="89">
        <f>(AP304*$D304*$E304*$G304*$J304*$AQ$10)</f>
        <v>0</v>
      </c>
      <c r="AR304" s="90">
        <v>0</v>
      </c>
      <c r="AS304" s="90">
        <f>(AR304*$D304*$E304*$G304*$J304*$AS$10)</f>
        <v>0</v>
      </c>
      <c r="AT304" s="90"/>
      <c r="AU304" s="90">
        <f>(AT304*$D304*$E304*$G304*$J304*$AU$10)</f>
        <v>0</v>
      </c>
      <c r="AV304" s="90">
        <v>0</v>
      </c>
      <c r="AW304" s="89">
        <f>(AV304*$D304*$E304*$G304*$J304*$AW$10)</f>
        <v>0</v>
      </c>
      <c r="AX304" s="90">
        <v>0</v>
      </c>
      <c r="AY304" s="89">
        <f>(AX304*$D304*$E304*$G304*$J304*$AY$10)</f>
        <v>0</v>
      </c>
      <c r="AZ304" s="90">
        <v>0</v>
      </c>
      <c r="BA304" s="89">
        <f>(AZ304*$D304*$E304*$G304*$J304*$BA$10)</f>
        <v>0</v>
      </c>
      <c r="BB304" s="90"/>
      <c r="BC304" s="89">
        <f>(BB304*$D304*$E304*$G304*$J304*$BC$10)</f>
        <v>0</v>
      </c>
      <c r="BD304" s="90"/>
      <c r="BE304" s="89">
        <f>(BD304*$D304*$E304*$G304*$J304*$BE$10)</f>
        <v>0</v>
      </c>
      <c r="BF304" s="90"/>
      <c r="BG304" s="89">
        <f>(BF304*$D304*$E304*$G304*$K304*$BG$10)</f>
        <v>0</v>
      </c>
      <c r="BH304" s="90"/>
      <c r="BI304" s="89">
        <f>(BH304*$D304*$E304*$G304*$K304*$BI$10)</f>
        <v>0</v>
      </c>
      <c r="BJ304" s="90">
        <v>0</v>
      </c>
      <c r="BK304" s="89">
        <f>(BJ304*$D304*$E304*$G304*$K304*$BK$10)</f>
        <v>0</v>
      </c>
      <c r="BL304" s="90">
        <v>0</v>
      </c>
      <c r="BM304" s="89">
        <f>(BL304*$D304*$E304*$G304*$K304*$BM$10)</f>
        <v>0</v>
      </c>
      <c r="BN304" s="90"/>
      <c r="BO304" s="89">
        <f>(BN304*$D304*$E304*$G304*$K304*$BO$10)</f>
        <v>0</v>
      </c>
      <c r="BP304" s="90"/>
      <c r="BQ304" s="89">
        <f>(BP304*$D304*$E304*$G304*$K304*$BQ$10)</f>
        <v>0</v>
      </c>
      <c r="BR304" s="90"/>
      <c r="BS304" s="89">
        <f>(BR304*$D304*$E304*$G304*$K304*$BS$10)</f>
        <v>0</v>
      </c>
      <c r="BT304" s="90"/>
      <c r="BU304" s="89">
        <f>(BT304*$D304*$E304*$G304*$K304*$BU$10)</f>
        <v>0</v>
      </c>
      <c r="BV304" s="90"/>
      <c r="BW304" s="89">
        <f>(BV304*$D304*$E304*$G304*$K304*$BW$10)</f>
        <v>0</v>
      </c>
      <c r="BX304" s="90"/>
      <c r="BY304" s="89">
        <f>(BX304*$D304*$E304*$G304*$K304*$BY$10)</f>
        <v>0</v>
      </c>
      <c r="BZ304" s="90"/>
      <c r="CA304" s="97">
        <f>(BZ304*$D304*$E304*$G304*$K304*$CA$10)</f>
        <v>0</v>
      </c>
      <c r="CB304" s="90">
        <v>0</v>
      </c>
      <c r="CC304" s="89">
        <f>(CB304*$D304*$E304*$G304*$J304*$CC$10)</f>
        <v>0</v>
      </c>
      <c r="CD304" s="90">
        <v>0</v>
      </c>
      <c r="CE304" s="89">
        <f>(CD304*$D304*$E304*$G304*$J304*$CE$10)</f>
        <v>0</v>
      </c>
      <c r="CF304" s="90">
        <v>0</v>
      </c>
      <c r="CG304" s="89">
        <f>(CF304*$D304*$E304*$G304*$J304*$CG$10)</f>
        <v>0</v>
      </c>
      <c r="CH304" s="90"/>
      <c r="CI304" s="90">
        <f>(CH304*$D304*$E304*$G304*$J304*$CI$10)</f>
        <v>0</v>
      </c>
      <c r="CJ304" s="90"/>
      <c r="CK304" s="89">
        <f>(CJ304*$D304*$E304*$G304*$K304*$CK$10)</f>
        <v>0</v>
      </c>
      <c r="CL304" s="90">
        <v>0</v>
      </c>
      <c r="CM304" s="89">
        <f>(CL304*$D304*$E304*$G304*$J304*$CM$10)</f>
        <v>0</v>
      </c>
      <c r="CN304" s="90"/>
      <c r="CO304" s="89">
        <f>(CN304*$D304*$E304*$G304*$J304*$CO$10)</f>
        <v>0</v>
      </c>
      <c r="CP304" s="90"/>
      <c r="CQ304" s="89">
        <f>(CP304*$D304*$E304*$G304*$J304*$CQ$10)</f>
        <v>0</v>
      </c>
      <c r="CR304" s="90"/>
      <c r="CS304" s="89">
        <f>(CR304*$D304*$E304*$G304*$J304*$CS$10)</f>
        <v>0</v>
      </c>
      <c r="CT304" s="90"/>
      <c r="CU304" s="89">
        <f>(CT304*$D304*$E304*$G304*$J304*$CU$10)</f>
        <v>0</v>
      </c>
      <c r="CV304" s="90">
        <v>0</v>
      </c>
      <c r="CW304" s="89">
        <f>(CV304*$D304*$E304*$G304*$K304*$CW$10)</f>
        <v>0</v>
      </c>
      <c r="CX304" s="104"/>
      <c r="CY304" s="89">
        <f>(CX304*$D304*$E304*$G304*$K304*$CY$10)</f>
        <v>0</v>
      </c>
      <c r="CZ304" s="90"/>
      <c r="DA304" s="89">
        <f>(CZ304*$D304*$E304*$G304*$J304*$DA$10)</f>
        <v>0</v>
      </c>
      <c r="DB304" s="90">
        <v>0</v>
      </c>
      <c r="DC304" s="95">
        <f>(DB304*$D304*$E304*$G304*$K304*$DC$10)</f>
        <v>0</v>
      </c>
      <c r="DD304" s="90">
        <v>0</v>
      </c>
      <c r="DE304" s="89">
        <f>(DD304*$D304*$E304*$G304*$K304*$DE$10)</f>
        <v>0</v>
      </c>
      <c r="DF304" s="105"/>
      <c r="DG304" s="89">
        <f>(DF304*$D304*$E304*$G304*$K304*$DG$10)</f>
        <v>0</v>
      </c>
      <c r="DH304" s="90"/>
      <c r="DI304" s="89">
        <f>(DH304*$D304*$E304*$G304*$K304*$DI$10)</f>
        <v>0</v>
      </c>
      <c r="DJ304" s="90"/>
      <c r="DK304" s="89">
        <f>(DJ304*$D304*$E304*$G304*$L304*$DK$10)</f>
        <v>0</v>
      </c>
      <c r="DL304" s="90"/>
      <c r="DM304" s="97">
        <f>(DL304*$D304*$E304*$G304*$M304*$DM$10)</f>
        <v>0</v>
      </c>
      <c r="DN304" s="99">
        <f t="shared" si="1673"/>
        <v>18</v>
      </c>
      <c r="DO304" s="97">
        <f t="shared" si="1673"/>
        <v>1371142.08</v>
      </c>
    </row>
    <row r="305" spans="1:119" ht="30" customHeight="1" x14ac:dyDescent="0.25">
      <c r="A305" s="100"/>
      <c r="B305" s="101">
        <v>263</v>
      </c>
      <c r="C305" s="82" t="s">
        <v>433</v>
      </c>
      <c r="D305" s="83">
        <v>22900</v>
      </c>
      <c r="E305" s="102">
        <v>1.81</v>
      </c>
      <c r="F305" s="102"/>
      <c r="G305" s="85">
        <v>1</v>
      </c>
      <c r="H305" s="86"/>
      <c r="I305" s="86"/>
      <c r="J305" s="83">
        <v>1.4</v>
      </c>
      <c r="K305" s="83">
        <v>1.68</v>
      </c>
      <c r="L305" s="83">
        <v>2.23</v>
      </c>
      <c r="M305" s="87">
        <v>2.57</v>
      </c>
      <c r="N305" s="90">
        <v>99</v>
      </c>
      <c r="O305" s="89">
        <f t="shared" ref="O305" si="1728">(N305*$D305*$E305*$G305*$J305)</f>
        <v>5744831.3999999994</v>
      </c>
      <c r="P305" s="90">
        <v>20</v>
      </c>
      <c r="Q305" s="90">
        <f t="shared" ref="Q305" si="1729">(P305*$D305*$E305*$G305*$J305)</f>
        <v>1160572</v>
      </c>
      <c r="R305" s="90">
        <v>1</v>
      </c>
      <c r="S305" s="89">
        <f t="shared" ref="S305" si="1730">(R305*$D305*$E305*$G305*$J305)</f>
        <v>58028.6</v>
      </c>
      <c r="T305" s="90"/>
      <c r="U305" s="89">
        <f t="shared" ref="U305" si="1731">(T305*$D305*$E305*$G305*$J305)</f>
        <v>0</v>
      </c>
      <c r="V305" s="90">
        <v>41</v>
      </c>
      <c r="W305" s="89">
        <f t="shared" ref="W305" si="1732">(V305*$D305*$E305*$G305*$J305)</f>
        <v>2379172.5999999996</v>
      </c>
      <c r="X305" s="90">
        <v>0</v>
      </c>
      <c r="Y305" s="89">
        <f t="shared" ref="Y305" si="1733">(X305*$D305*$E305*$G305*$J305)</f>
        <v>0</v>
      </c>
      <c r="Z305" s="90"/>
      <c r="AA305" s="89">
        <f t="shared" ref="AA305" si="1734">(Z305*$D305*$E305*$G305*$J305)</f>
        <v>0</v>
      </c>
      <c r="AB305" s="90">
        <v>0</v>
      </c>
      <c r="AC305" s="89">
        <f t="shared" ref="AC305" si="1735">(AB305*$D305*$E305*$G305*$J305)</f>
        <v>0</v>
      </c>
      <c r="AD305" s="90">
        <v>1</v>
      </c>
      <c r="AE305" s="89">
        <f t="shared" ref="AE305" si="1736">(AD305*$D305*$E305*$G305*$J305)</f>
        <v>58028.6</v>
      </c>
      <c r="AF305" s="90">
        <v>0</v>
      </c>
      <c r="AG305" s="89">
        <f t="shared" ref="AG305" si="1737">(AF305*$D305*$E305*$G305*$J305)</f>
        <v>0</v>
      </c>
      <c r="AH305" s="92"/>
      <c r="AI305" s="89">
        <f t="shared" ref="AI305" si="1738">(AH305*$D305*$E305*$G305*$J305)</f>
        <v>0</v>
      </c>
      <c r="AJ305" s="90">
        <v>3</v>
      </c>
      <c r="AK305" s="89">
        <f t="shared" ref="AK305" si="1739">(AJ305*$D305*$E305*$G305*$J305)</f>
        <v>174085.8</v>
      </c>
      <c r="AL305" s="104">
        <v>5</v>
      </c>
      <c r="AM305" s="89">
        <f t="shared" ref="AM305" si="1740">(AL305*$D305*$E305*$G305*$K305)</f>
        <v>348171.6</v>
      </c>
      <c r="AN305" s="90">
        <v>3</v>
      </c>
      <c r="AO305" s="95">
        <f t="shared" ref="AO305" si="1741">(AN305*$D305*$E305*$G305*$K305)</f>
        <v>208902.96</v>
      </c>
      <c r="AP305" s="90"/>
      <c r="AQ305" s="89">
        <f t="shared" ref="AQ305" si="1742">(AP305*$D305*$E305*$G305*$J305)</f>
        <v>0</v>
      </c>
      <c r="AR305" s="90">
        <v>0</v>
      </c>
      <c r="AS305" s="90">
        <f t="shared" ref="AS305" si="1743">(AR305*$D305*$E305*$G305*$J305)</f>
        <v>0</v>
      </c>
      <c r="AT305" s="90">
        <v>16</v>
      </c>
      <c r="AU305" s="90">
        <f t="shared" ref="AU305" si="1744">(AT305*$D305*$E305*$G305*$J305)</f>
        <v>928457.6</v>
      </c>
      <c r="AV305" s="90">
        <v>0</v>
      </c>
      <c r="AW305" s="89">
        <f t="shared" ref="AW305" si="1745">(AV305*$D305*$E305*$G305*$J305)</f>
        <v>0</v>
      </c>
      <c r="AX305" s="90">
        <v>0</v>
      </c>
      <c r="AY305" s="89">
        <f t="shared" ref="AY305" si="1746">(AX305*$D305*$E305*$G305*$J305)</f>
        <v>0</v>
      </c>
      <c r="AZ305" s="90">
        <v>0</v>
      </c>
      <c r="BA305" s="89">
        <f>(AZ305*$D305*$E305*$G305*$J305)</f>
        <v>0</v>
      </c>
      <c r="BB305" s="90"/>
      <c r="BC305" s="89">
        <f>(BB305*$D305*$E305*$G305*$J305)</f>
        <v>0</v>
      </c>
      <c r="BD305" s="90"/>
      <c r="BE305" s="89">
        <f>(BD305*$D305*$E305*$G305*$J305)</f>
        <v>0</v>
      </c>
      <c r="BF305" s="90">
        <v>5</v>
      </c>
      <c r="BG305" s="89">
        <f>(BF305*$D305*$E305*$G305*$K305)</f>
        <v>348171.6</v>
      </c>
      <c r="BH305" s="90">
        <v>71</v>
      </c>
      <c r="BI305" s="89">
        <f>(BH305*$D305*$E305*$G305*$K305)</f>
        <v>4944036.72</v>
      </c>
      <c r="BJ305" s="90">
        <v>0</v>
      </c>
      <c r="BK305" s="89">
        <f t="shared" ref="BK305" si="1747">(BJ305*$D305*$E305*$G305*$K305)</f>
        <v>0</v>
      </c>
      <c r="BL305" s="90">
        <v>0</v>
      </c>
      <c r="BM305" s="89">
        <f t="shared" ref="BM305" si="1748">(BL305*$D305*$E305*$G305*$K305)</f>
        <v>0</v>
      </c>
      <c r="BN305" s="90">
        <v>5</v>
      </c>
      <c r="BO305" s="89">
        <f t="shared" ref="BO305" si="1749">(BN305*$D305*$E305*$G305*$K305)</f>
        <v>348171.6</v>
      </c>
      <c r="BP305" s="90"/>
      <c r="BQ305" s="89">
        <f t="shared" ref="BQ305" si="1750">(BP305*$D305*$E305*$G305*$K305)</f>
        <v>0</v>
      </c>
      <c r="BR305" s="90"/>
      <c r="BS305" s="89">
        <f t="shared" ref="BS305" si="1751">(BR305*$D305*$E305*$G305*$K305)</f>
        <v>0</v>
      </c>
      <c r="BT305" s="90"/>
      <c r="BU305" s="89">
        <f t="shared" ref="BU305" si="1752">(BT305*$D305*$E305*$G305*$K305)</f>
        <v>0</v>
      </c>
      <c r="BV305" s="90"/>
      <c r="BW305" s="89">
        <f t="shared" ref="BW305" si="1753">(BV305*$D305*$E305*$G305*$K305)</f>
        <v>0</v>
      </c>
      <c r="BX305" s="90"/>
      <c r="BY305" s="89">
        <f t="shared" ref="BY305" si="1754">(BX305*$D305*$E305*$G305*$K305)</f>
        <v>0</v>
      </c>
      <c r="BZ305" s="90"/>
      <c r="CA305" s="97">
        <f t="shared" ref="CA305" si="1755">(BZ305*$D305*$E305*$G305*$K305)</f>
        <v>0</v>
      </c>
      <c r="CB305" s="90">
        <v>0</v>
      </c>
      <c r="CC305" s="89">
        <f t="shared" ref="CC305" si="1756">(CB305*$D305*$E305*$G305*$J305)</f>
        <v>0</v>
      </c>
      <c r="CD305" s="90">
        <v>0</v>
      </c>
      <c r="CE305" s="89">
        <f t="shared" ref="CE305" si="1757">(CD305*$D305*$E305*$G305*$J305)</f>
        <v>0</v>
      </c>
      <c r="CF305" s="90">
        <v>0</v>
      </c>
      <c r="CG305" s="89">
        <f t="shared" ref="CG305" si="1758">(CF305*$D305*$E305*$G305*$J305)</f>
        <v>0</v>
      </c>
      <c r="CH305" s="90"/>
      <c r="CI305" s="90">
        <f t="shared" ref="CI305" si="1759">(CH305*$D305*$E305*$G305*$J305)</f>
        <v>0</v>
      </c>
      <c r="CJ305" s="90"/>
      <c r="CK305" s="89">
        <f t="shared" ref="CK305" si="1760">(CJ305*$D305*$E305*$G305*$K305)</f>
        <v>0</v>
      </c>
      <c r="CL305" s="90">
        <v>0</v>
      </c>
      <c r="CM305" s="89">
        <f t="shared" ref="CM305" si="1761">(CL305*$D305*$E305*$G305*$J305)</f>
        <v>0</v>
      </c>
      <c r="CN305" s="90"/>
      <c r="CO305" s="89">
        <f t="shared" ref="CO305" si="1762">(CN305*$D305*$E305*$G305*$J305)</f>
        <v>0</v>
      </c>
      <c r="CP305" s="90"/>
      <c r="CQ305" s="89">
        <f t="shared" ref="CQ305" si="1763">(CP305*$D305*$E305*$G305*$J305)</f>
        <v>0</v>
      </c>
      <c r="CR305" s="90"/>
      <c r="CS305" s="89">
        <f t="shared" ref="CS305" si="1764">(CR305*$D305*$E305*$G305*$J305)</f>
        <v>0</v>
      </c>
      <c r="CT305" s="90"/>
      <c r="CU305" s="89">
        <f t="shared" ref="CU305" si="1765">(CT305*$D305*$E305*$G305*$J305)</f>
        <v>0</v>
      </c>
      <c r="CV305" s="90">
        <v>0</v>
      </c>
      <c r="CW305" s="89">
        <f t="shared" ref="CW305" si="1766">(CV305*$D305*$E305*$G305*$K305)</f>
        <v>0</v>
      </c>
      <c r="CX305" s="104"/>
      <c r="CY305" s="89">
        <f t="shared" ref="CY305" si="1767">(CX305*$D305*$E305*$G305*$K305)</f>
        <v>0</v>
      </c>
      <c r="CZ305" s="90"/>
      <c r="DA305" s="89">
        <f t="shared" ref="DA305" si="1768">(CZ305*$D305*$E305*$G305*$J305)</f>
        <v>0</v>
      </c>
      <c r="DB305" s="90">
        <v>0</v>
      </c>
      <c r="DC305" s="95">
        <f t="shared" ref="DC305" si="1769">(DB305*$D305*$E305*$G305*$K305)</f>
        <v>0</v>
      </c>
      <c r="DD305" s="90">
        <v>0</v>
      </c>
      <c r="DE305" s="89">
        <f t="shared" ref="DE305" si="1770">(DD305*$D305*$E305*$G305*$K305)</f>
        <v>0</v>
      </c>
      <c r="DF305" s="105"/>
      <c r="DG305" s="89">
        <f t="shared" ref="DG305" si="1771">(DF305*$D305*$E305*$G305*$K305)</f>
        <v>0</v>
      </c>
      <c r="DH305" s="90"/>
      <c r="DI305" s="89">
        <f t="shared" ref="DI305" si="1772">(DH305*$D305*$E305*$G305*$K305)</f>
        <v>0</v>
      </c>
      <c r="DJ305" s="90"/>
      <c r="DK305" s="89">
        <f t="shared" ref="DK305" si="1773">(DJ305*$D305*$E305*$G305*$L305)</f>
        <v>0</v>
      </c>
      <c r="DL305" s="90"/>
      <c r="DM305" s="97">
        <f t="shared" ref="DM305" si="1774">(DL305*$D305*$E305*$G305*$M305)</f>
        <v>0</v>
      </c>
      <c r="DN305" s="99">
        <f t="shared" si="1673"/>
        <v>270</v>
      </c>
      <c r="DO305" s="97">
        <f t="shared" si="1673"/>
        <v>16700631.079999996</v>
      </c>
    </row>
    <row r="306" spans="1:119" ht="30" customHeight="1" x14ac:dyDescent="0.25">
      <c r="A306" s="100"/>
      <c r="B306" s="101">
        <v>264</v>
      </c>
      <c r="C306" s="82" t="s">
        <v>434</v>
      </c>
      <c r="D306" s="83">
        <v>22900</v>
      </c>
      <c r="E306" s="102">
        <v>2.67</v>
      </c>
      <c r="F306" s="102"/>
      <c r="G306" s="85">
        <v>1</v>
      </c>
      <c r="H306" s="86"/>
      <c r="I306" s="86"/>
      <c r="J306" s="83">
        <v>1.4</v>
      </c>
      <c r="K306" s="83">
        <v>1.68</v>
      </c>
      <c r="L306" s="83">
        <v>2.23</v>
      </c>
      <c r="M306" s="87">
        <v>2.57</v>
      </c>
      <c r="N306" s="90">
        <v>1</v>
      </c>
      <c r="O306" s="89">
        <f t="shared" si="1510"/>
        <v>94160.22</v>
      </c>
      <c r="P306" s="90">
        <v>0</v>
      </c>
      <c r="Q306" s="90">
        <f>(P306*$D306*$E306*$G306*$J306*$Q$10)</f>
        <v>0</v>
      </c>
      <c r="R306" s="90">
        <v>1</v>
      </c>
      <c r="S306" s="89">
        <f>(R306*$D306*$E306*$G306*$J306*$S$10)</f>
        <v>94160.22</v>
      </c>
      <c r="T306" s="90"/>
      <c r="U306" s="89">
        <f t="shared" ref="U306:U307" si="1775">(T306/12*7*$D306*$E306*$G306*$J306*$U$10)+(T306/12*5*$D306*$E306*$G306*$J306*$U$11)</f>
        <v>0</v>
      </c>
      <c r="V306" s="90">
        <v>20</v>
      </c>
      <c r="W306" s="89">
        <f>(V306*$D306*$E306*$G306*$J306*$W$10)</f>
        <v>1883204.4000000001</v>
      </c>
      <c r="X306" s="90">
        <v>0</v>
      </c>
      <c r="Y306" s="89">
        <f>(X306*$D306*$E306*$G306*$J306*$Y$10)</f>
        <v>0</v>
      </c>
      <c r="Z306" s="90"/>
      <c r="AA306" s="89">
        <f>(Z306*$D306*$E306*$G306*$J306*$AA$10)</f>
        <v>0</v>
      </c>
      <c r="AB306" s="90">
        <v>0</v>
      </c>
      <c r="AC306" s="89">
        <f>(AB306*$D306*$E306*$G306*$J306*$AC$10)</f>
        <v>0</v>
      </c>
      <c r="AD306" s="90"/>
      <c r="AE306" s="89">
        <f>(AD306*$D306*$E306*$G306*$J306*$AE$10)</f>
        <v>0</v>
      </c>
      <c r="AF306" s="90">
        <v>0</v>
      </c>
      <c r="AG306" s="89">
        <f>(AF306*$D306*$E306*$G306*$J306*$AG$10)</f>
        <v>0</v>
      </c>
      <c r="AH306" s="92"/>
      <c r="AI306" s="89">
        <f>(AH306*$D306*$E306*$G306*$J306*$AI$10)</f>
        <v>0</v>
      </c>
      <c r="AJ306" s="90"/>
      <c r="AK306" s="89">
        <f>(AJ306*$D306*$E306*$G306*$J306*$AK$10)</f>
        <v>0</v>
      </c>
      <c r="AL306" s="104">
        <v>1</v>
      </c>
      <c r="AM306" s="89">
        <f>(AL306*$D306*$E306*$G306*$K306*$AM$10)</f>
        <v>112992.264</v>
      </c>
      <c r="AN306" s="90"/>
      <c r="AO306" s="95">
        <f>(AN306*$D306*$E306*$G306*$K306*$AO$10)</f>
        <v>0</v>
      </c>
      <c r="AP306" s="90"/>
      <c r="AQ306" s="89">
        <f>(AP306*$D306*$E306*$G306*$J306*$AQ$10)</f>
        <v>0</v>
      </c>
      <c r="AR306" s="90"/>
      <c r="AS306" s="90">
        <f>(AR306*$D306*$E306*$G306*$J306*$AS$10)</f>
        <v>0</v>
      </c>
      <c r="AT306" s="90"/>
      <c r="AU306" s="90">
        <f>(AT306*$D306*$E306*$G306*$J306*$AU$10)</f>
        <v>0</v>
      </c>
      <c r="AV306" s="90">
        <v>0</v>
      </c>
      <c r="AW306" s="89">
        <f>(AV306*$D306*$E306*$G306*$J306*$AW$10)</f>
        <v>0</v>
      </c>
      <c r="AX306" s="90">
        <v>0</v>
      </c>
      <c r="AY306" s="89">
        <f>(AX306*$D306*$E306*$G306*$J306*$AY$10)</f>
        <v>0</v>
      </c>
      <c r="AZ306" s="90">
        <v>0</v>
      </c>
      <c r="BA306" s="89">
        <f>(AZ306*$D306*$E306*$G306*$J306*$BA$10)</f>
        <v>0</v>
      </c>
      <c r="BB306" s="90"/>
      <c r="BC306" s="89">
        <f>(BB306*$D306*$E306*$G306*$J306*$BC$10)</f>
        <v>0</v>
      </c>
      <c r="BD306" s="90"/>
      <c r="BE306" s="89">
        <f>(BD306*$D306*$E306*$G306*$J306*$BE$10)</f>
        <v>0</v>
      </c>
      <c r="BF306" s="90"/>
      <c r="BG306" s="89">
        <f>(BF306*$D306*$E306*$G306*$K306*$BG$10)</f>
        <v>0</v>
      </c>
      <c r="BH306" s="90">
        <v>0</v>
      </c>
      <c r="BI306" s="89">
        <f>(BH306*$D306*$E306*$G306*$K306*$BI$10)</f>
        <v>0</v>
      </c>
      <c r="BJ306" s="90">
        <v>0</v>
      </c>
      <c r="BK306" s="89">
        <f>(BJ306*$D306*$E306*$G306*$K306*$BK$10)</f>
        <v>0</v>
      </c>
      <c r="BL306" s="90">
        <v>0</v>
      </c>
      <c r="BM306" s="89">
        <f>(BL306*$D306*$E306*$G306*$K306*$BM$10)</f>
        <v>0</v>
      </c>
      <c r="BN306" s="90"/>
      <c r="BO306" s="89">
        <f>(BN306*$D306*$E306*$G306*$K306*$BO$10)</f>
        <v>0</v>
      </c>
      <c r="BP306" s="90"/>
      <c r="BQ306" s="89">
        <f>(BP306*$D306*$E306*$G306*$K306*$BQ$10)</f>
        <v>0</v>
      </c>
      <c r="BR306" s="90"/>
      <c r="BS306" s="89">
        <f>(BR306*$D306*$E306*$G306*$K306*$BS$10)</f>
        <v>0</v>
      </c>
      <c r="BT306" s="90"/>
      <c r="BU306" s="89">
        <f>(BT306*$D306*$E306*$G306*$K306*$BU$10)</f>
        <v>0</v>
      </c>
      <c r="BV306" s="90"/>
      <c r="BW306" s="89">
        <f>(BV306*$D306*$E306*$G306*$K306*$BW$10)</f>
        <v>0</v>
      </c>
      <c r="BX306" s="90"/>
      <c r="BY306" s="89">
        <f>(BX306*$D306*$E306*$G306*$K306*$BY$10)</f>
        <v>0</v>
      </c>
      <c r="BZ306" s="90"/>
      <c r="CA306" s="97">
        <f>(BZ306*$D306*$E306*$G306*$K306*$CA$10)</f>
        <v>0</v>
      </c>
      <c r="CB306" s="90">
        <v>0</v>
      </c>
      <c r="CC306" s="89">
        <f>(CB306*$D306*$E306*$G306*$J306*$CC$10)</f>
        <v>0</v>
      </c>
      <c r="CD306" s="90">
        <v>0</v>
      </c>
      <c r="CE306" s="89">
        <f>(CD306*$D306*$E306*$G306*$J306*$CE$10)</f>
        <v>0</v>
      </c>
      <c r="CF306" s="90">
        <v>0</v>
      </c>
      <c r="CG306" s="89">
        <f>(CF306*$D306*$E306*$G306*$J306*$CG$10)</f>
        <v>0</v>
      </c>
      <c r="CH306" s="90"/>
      <c r="CI306" s="90">
        <f>(CH306*$D306*$E306*$G306*$J306*$CI$10)</f>
        <v>0</v>
      </c>
      <c r="CJ306" s="90"/>
      <c r="CK306" s="89">
        <f>(CJ306*$D306*$E306*$G306*$K306*$CK$10)</f>
        <v>0</v>
      </c>
      <c r="CL306" s="90">
        <v>0</v>
      </c>
      <c r="CM306" s="89">
        <f>(CL306*$D306*$E306*$G306*$J306*$CM$10)</f>
        <v>0</v>
      </c>
      <c r="CN306" s="90"/>
      <c r="CO306" s="89">
        <f>(CN306*$D306*$E306*$G306*$J306*$CO$10)</f>
        <v>0</v>
      </c>
      <c r="CP306" s="90"/>
      <c r="CQ306" s="89">
        <f>(CP306*$D306*$E306*$G306*$J306*$CQ$10)</f>
        <v>0</v>
      </c>
      <c r="CR306" s="90"/>
      <c r="CS306" s="89">
        <f>(CR306*$D306*$E306*$G306*$J306*$CS$10)</f>
        <v>0</v>
      </c>
      <c r="CT306" s="90"/>
      <c r="CU306" s="89">
        <f>(CT306*$D306*$E306*$G306*$J306*$CU$10)</f>
        <v>0</v>
      </c>
      <c r="CV306" s="90">
        <v>0</v>
      </c>
      <c r="CW306" s="89">
        <f>(CV306*$D306*$E306*$G306*$K306*$CW$10)</f>
        <v>0</v>
      </c>
      <c r="CX306" s="104">
        <v>0</v>
      </c>
      <c r="CY306" s="89">
        <f>(CX306*$D306*$E306*$G306*$K306*$CY$10)</f>
        <v>0</v>
      </c>
      <c r="CZ306" s="90"/>
      <c r="DA306" s="89">
        <f>(CZ306*$D306*$E306*$G306*$J306*$DA$10)</f>
        <v>0</v>
      </c>
      <c r="DB306" s="90">
        <v>0</v>
      </c>
      <c r="DC306" s="95">
        <f>(DB306*$D306*$E306*$G306*$K306*$DC$10)</f>
        <v>0</v>
      </c>
      <c r="DD306" s="90">
        <v>0</v>
      </c>
      <c r="DE306" s="89">
        <f>(DD306*$D306*$E306*$G306*$K306*$DE$10)</f>
        <v>0</v>
      </c>
      <c r="DF306" s="105"/>
      <c r="DG306" s="89">
        <f>(DF306*$D306*$E306*$G306*$K306*$DG$10)</f>
        <v>0</v>
      </c>
      <c r="DH306" s="90"/>
      <c r="DI306" s="89">
        <f>(DH306*$D306*$E306*$G306*$K306*$DI$10)</f>
        <v>0</v>
      </c>
      <c r="DJ306" s="90"/>
      <c r="DK306" s="89">
        <f>(DJ306*$D306*$E306*$G306*$L306*$DK$10)</f>
        <v>0</v>
      </c>
      <c r="DL306" s="90"/>
      <c r="DM306" s="97">
        <f>(DL306*$D306*$E306*$G306*$M306*$DM$10)</f>
        <v>0</v>
      </c>
      <c r="DN306" s="99">
        <f t="shared" si="1673"/>
        <v>23</v>
      </c>
      <c r="DO306" s="97">
        <f t="shared" si="1673"/>
        <v>2184517.1040000003</v>
      </c>
    </row>
    <row r="307" spans="1:119" ht="45" customHeight="1" x14ac:dyDescent="0.25">
      <c r="A307" s="100"/>
      <c r="B307" s="101">
        <v>265</v>
      </c>
      <c r="C307" s="82" t="s">
        <v>435</v>
      </c>
      <c r="D307" s="83">
        <v>22900</v>
      </c>
      <c r="E307" s="102">
        <v>0.73</v>
      </c>
      <c r="F307" s="102"/>
      <c r="G307" s="85">
        <v>1</v>
      </c>
      <c r="H307" s="86"/>
      <c r="I307" s="86"/>
      <c r="J307" s="83">
        <v>1.4</v>
      </c>
      <c r="K307" s="83">
        <v>1.68</v>
      </c>
      <c r="L307" s="83">
        <v>2.23</v>
      </c>
      <c r="M307" s="87">
        <v>2.57</v>
      </c>
      <c r="N307" s="90">
        <v>1</v>
      </c>
      <c r="O307" s="89">
        <f t="shared" si="1510"/>
        <v>25744.18</v>
      </c>
      <c r="P307" s="90">
        <v>7</v>
      </c>
      <c r="Q307" s="90">
        <f>(P307*$D307*$E307*$G307*$J307*$Q$10)</f>
        <v>180209.25999999998</v>
      </c>
      <c r="R307" s="90">
        <v>10</v>
      </c>
      <c r="S307" s="89">
        <f>(R307*$D307*$E307*$G307*$J307*$S$10)</f>
        <v>257441.8</v>
      </c>
      <c r="T307" s="90"/>
      <c r="U307" s="89">
        <f t="shared" si="1775"/>
        <v>0</v>
      </c>
      <c r="V307" s="90"/>
      <c r="W307" s="89">
        <f>(V307*$D307*$E307*$G307*$J307*$W$10)</f>
        <v>0</v>
      </c>
      <c r="X307" s="90">
        <v>0</v>
      </c>
      <c r="Y307" s="89">
        <f>(X307*$D307*$E307*$G307*$J307*$Y$10)</f>
        <v>0</v>
      </c>
      <c r="Z307" s="90"/>
      <c r="AA307" s="89">
        <f>(Z307*$D307*$E307*$G307*$J307*$AA$10)</f>
        <v>0</v>
      </c>
      <c r="AB307" s="90">
        <v>0</v>
      </c>
      <c r="AC307" s="89">
        <f>(AB307*$D307*$E307*$G307*$J307*$AC$10)</f>
        <v>0</v>
      </c>
      <c r="AD307" s="90"/>
      <c r="AE307" s="89">
        <f>(AD307*$D307*$E307*$G307*$J307*$AE$10)</f>
        <v>0</v>
      </c>
      <c r="AF307" s="90">
        <v>0</v>
      </c>
      <c r="AG307" s="89">
        <f>(AF307*$D307*$E307*$G307*$J307*$AG$10)</f>
        <v>0</v>
      </c>
      <c r="AH307" s="92"/>
      <c r="AI307" s="89">
        <f>(AH307*$D307*$E307*$G307*$J307*$AI$10)</f>
        <v>0</v>
      </c>
      <c r="AJ307" s="90"/>
      <c r="AK307" s="89">
        <f>(AJ307*$D307*$E307*$G307*$J307*$AK$10)</f>
        <v>0</v>
      </c>
      <c r="AL307" s="103"/>
      <c r="AM307" s="89">
        <f>(AL307*$D307*$E307*$G307*$K307*$AM$10)</f>
        <v>0</v>
      </c>
      <c r="AN307" s="90">
        <v>1</v>
      </c>
      <c r="AO307" s="95">
        <f>(AN307*$D307*$E307*$G307*$K307*$AO$10)</f>
        <v>30893.016</v>
      </c>
      <c r="AP307" s="90"/>
      <c r="AQ307" s="89">
        <f>(AP307*$D307*$E307*$G307*$J307*$AQ$10)</f>
        <v>0</v>
      </c>
      <c r="AR307" s="90">
        <v>0</v>
      </c>
      <c r="AS307" s="90">
        <f>(AR307*$D307*$E307*$G307*$J307*$AS$10)</f>
        <v>0</v>
      </c>
      <c r="AT307" s="90">
        <v>10</v>
      </c>
      <c r="AU307" s="90">
        <f>(AT307*$D307*$E307*$G307*$J307*$AU$10)</f>
        <v>269143.69999999995</v>
      </c>
      <c r="AV307" s="90">
        <v>0</v>
      </c>
      <c r="AW307" s="89">
        <f>(AV307*$D307*$E307*$G307*$J307*$AW$10)</f>
        <v>0</v>
      </c>
      <c r="AX307" s="90">
        <v>0</v>
      </c>
      <c r="AY307" s="89">
        <f>(AX307*$D307*$E307*$G307*$J307*$AY$10)</f>
        <v>0</v>
      </c>
      <c r="AZ307" s="90">
        <v>0</v>
      </c>
      <c r="BA307" s="89">
        <f>(AZ307*$D307*$E307*$G307*$J307*$BA$10)</f>
        <v>0</v>
      </c>
      <c r="BB307" s="90">
        <v>8</v>
      </c>
      <c r="BC307" s="89">
        <f>(BB307*$D307*$E307*$G307*$J307*$BC$10)</f>
        <v>205953.44</v>
      </c>
      <c r="BD307" s="90"/>
      <c r="BE307" s="89">
        <f>(BD307*$D307*$E307*$G307*$J307*$BE$10)</f>
        <v>0</v>
      </c>
      <c r="BF307" s="90">
        <v>4</v>
      </c>
      <c r="BG307" s="89">
        <f>(BF307*$D307*$E307*$G307*$K307*$BG$10)</f>
        <v>112338.23999999999</v>
      </c>
      <c r="BH307" s="90">
        <v>9</v>
      </c>
      <c r="BI307" s="89">
        <f>(BH307*$D307*$E307*$G307*$K307*$BI$10)</f>
        <v>252761.03999999998</v>
      </c>
      <c r="BJ307" s="90">
        <v>0</v>
      </c>
      <c r="BK307" s="89">
        <f>(BJ307*$D307*$E307*$G307*$K307*$BK$10)</f>
        <v>0</v>
      </c>
      <c r="BL307" s="90">
        <v>0</v>
      </c>
      <c r="BM307" s="89">
        <f>(BL307*$D307*$E307*$G307*$K307*$BM$10)</f>
        <v>0</v>
      </c>
      <c r="BN307" s="90">
        <v>5</v>
      </c>
      <c r="BO307" s="89">
        <f>(BN307*$D307*$E307*$G307*$K307*$BO$10)</f>
        <v>154465.07999999999</v>
      </c>
      <c r="BP307" s="90">
        <v>3</v>
      </c>
      <c r="BQ307" s="89">
        <f>(BP307*$D307*$E307*$G307*$K307*$BQ$10)</f>
        <v>84253.68</v>
      </c>
      <c r="BR307" s="90"/>
      <c r="BS307" s="89">
        <f>(BR307*$D307*$E307*$G307*$K307*$BS$10)</f>
        <v>0</v>
      </c>
      <c r="BT307" s="90"/>
      <c r="BU307" s="89">
        <f>(BT307*$D307*$E307*$G307*$K307*$BU$10)</f>
        <v>0</v>
      </c>
      <c r="BV307" s="90">
        <v>1</v>
      </c>
      <c r="BW307" s="89">
        <f>(BV307*$D307*$E307*$G307*$K307*$BW$10)</f>
        <v>35105.699999999997</v>
      </c>
      <c r="BX307" s="90"/>
      <c r="BY307" s="89">
        <f>(BX307*$D307*$E307*$G307*$K307*$BY$10)</f>
        <v>0</v>
      </c>
      <c r="BZ307" s="90"/>
      <c r="CA307" s="97">
        <f>(BZ307*$D307*$E307*$G307*$K307*$CA$10)</f>
        <v>0</v>
      </c>
      <c r="CB307" s="90">
        <v>0</v>
      </c>
      <c r="CC307" s="89">
        <f>(CB307*$D307*$E307*$G307*$J307*$CC$10)</f>
        <v>0</v>
      </c>
      <c r="CD307" s="90">
        <v>0</v>
      </c>
      <c r="CE307" s="89">
        <f>(CD307*$D307*$E307*$G307*$J307*$CE$10)</f>
        <v>0</v>
      </c>
      <c r="CF307" s="90">
        <v>0</v>
      </c>
      <c r="CG307" s="89">
        <f>(CF307*$D307*$E307*$G307*$J307*$CG$10)</f>
        <v>0</v>
      </c>
      <c r="CH307" s="90"/>
      <c r="CI307" s="90">
        <f>(CH307*$D307*$E307*$G307*$J307*$CI$10)</f>
        <v>0</v>
      </c>
      <c r="CJ307" s="90"/>
      <c r="CK307" s="89">
        <f>(CJ307*$D307*$E307*$G307*$K307*$CK$10)</f>
        <v>0</v>
      </c>
      <c r="CL307" s="90"/>
      <c r="CM307" s="89">
        <f>(CL307*$D307*$E307*$G307*$J307*$CM$10)</f>
        <v>0</v>
      </c>
      <c r="CN307" s="90"/>
      <c r="CO307" s="89">
        <f>(CN307*$D307*$E307*$G307*$J307*$CO$10)</f>
        <v>0</v>
      </c>
      <c r="CP307" s="90">
        <v>25</v>
      </c>
      <c r="CQ307" s="89">
        <f>(CP307*$D307*$E307*$G307*$J307*$CQ$10)</f>
        <v>409566.5</v>
      </c>
      <c r="CR307" s="90"/>
      <c r="CS307" s="89">
        <f>(CR307*$D307*$E307*$G307*$J307*$CS$10)</f>
        <v>0</v>
      </c>
      <c r="CT307" s="90">
        <v>5</v>
      </c>
      <c r="CU307" s="89">
        <f>(CT307*$D307*$E307*$G307*$J307*$CU$10)</f>
        <v>132231.46999999997</v>
      </c>
      <c r="CV307" s="90">
        <v>0</v>
      </c>
      <c r="CW307" s="89">
        <f>(CV307*$D307*$E307*$G307*$K307*$CW$10)</f>
        <v>0</v>
      </c>
      <c r="CX307" s="104"/>
      <c r="CY307" s="89">
        <f>(CX307*$D307*$E307*$G307*$K307*$CY$10)</f>
        <v>0</v>
      </c>
      <c r="CZ307" s="90"/>
      <c r="DA307" s="89">
        <f>(CZ307*$D307*$E307*$G307*$J307*$DA$10)</f>
        <v>0</v>
      </c>
      <c r="DB307" s="90">
        <v>0</v>
      </c>
      <c r="DC307" s="95">
        <f>(DB307*$D307*$E307*$G307*$K307*$DC$10)</f>
        <v>0</v>
      </c>
      <c r="DD307" s="90">
        <v>0</v>
      </c>
      <c r="DE307" s="89">
        <f>(DD307*$D307*$E307*$G307*$K307*$DE$10)</f>
        <v>0</v>
      </c>
      <c r="DF307" s="105"/>
      <c r="DG307" s="89">
        <f>(DF307*$D307*$E307*$G307*$K307*$DG$10)</f>
        <v>0</v>
      </c>
      <c r="DH307" s="90"/>
      <c r="DI307" s="89">
        <f>(DH307*$D307*$E307*$G307*$K307*$DI$10)</f>
        <v>0</v>
      </c>
      <c r="DJ307" s="90"/>
      <c r="DK307" s="89">
        <f>(DJ307*$D307*$E307*$G307*$L307*$DK$10)</f>
        <v>0</v>
      </c>
      <c r="DL307" s="90">
        <v>5</v>
      </c>
      <c r="DM307" s="97">
        <f>(DL307*$D307*$E307*$G307*$M307*$DM$10)</f>
        <v>257776.13999999996</v>
      </c>
      <c r="DN307" s="99">
        <f t="shared" si="1673"/>
        <v>94</v>
      </c>
      <c r="DO307" s="97">
        <f t="shared" si="1673"/>
        <v>2407883.2459999998</v>
      </c>
    </row>
    <row r="308" spans="1:119" ht="31.5" customHeight="1" x14ac:dyDescent="0.25">
      <c r="A308" s="100"/>
      <c r="B308" s="101">
        <v>266</v>
      </c>
      <c r="C308" s="82" t="s">
        <v>436</v>
      </c>
      <c r="D308" s="83">
        <v>22900</v>
      </c>
      <c r="E308" s="102">
        <v>0.76</v>
      </c>
      <c r="F308" s="102"/>
      <c r="G308" s="85">
        <v>1</v>
      </c>
      <c r="H308" s="86"/>
      <c r="I308" s="86"/>
      <c r="J308" s="83">
        <v>1.4</v>
      </c>
      <c r="K308" s="83">
        <v>1.68</v>
      </c>
      <c r="L308" s="83">
        <v>2.23</v>
      </c>
      <c r="M308" s="87">
        <v>2.57</v>
      </c>
      <c r="N308" s="90">
        <v>50</v>
      </c>
      <c r="O308" s="89">
        <f>(N308*$D308*$E308*$G308*$J308)</f>
        <v>1218280</v>
      </c>
      <c r="P308" s="90">
        <v>149</v>
      </c>
      <c r="Q308" s="90">
        <f>(P308*$D308*$E308*$G308*$J308)</f>
        <v>3630474.4</v>
      </c>
      <c r="R308" s="90">
        <v>185</v>
      </c>
      <c r="S308" s="89">
        <f>(R308*$D308*$E308*$G308*$J308)</f>
        <v>4507636</v>
      </c>
      <c r="T308" s="90"/>
      <c r="U308" s="89">
        <f>(T308*$D308*$E308*$G308*$J308)</f>
        <v>0</v>
      </c>
      <c r="V308" s="90"/>
      <c r="W308" s="89">
        <f>(V308*$D308*$E308*$G308*$J308)</f>
        <v>0</v>
      </c>
      <c r="X308" s="90">
        <v>0</v>
      </c>
      <c r="Y308" s="89">
        <f>(X308*$D308*$E308*$G308*$J308)</f>
        <v>0</v>
      </c>
      <c r="Z308" s="90"/>
      <c r="AA308" s="89">
        <f>(Z308*$D308*$E308*$G308*$J308)</f>
        <v>0</v>
      </c>
      <c r="AB308" s="90">
        <v>0</v>
      </c>
      <c r="AC308" s="89">
        <f>(AB308*$D308*$E308*$G308*$J308)</f>
        <v>0</v>
      </c>
      <c r="AD308" s="90">
        <v>30</v>
      </c>
      <c r="AE308" s="89">
        <f>(AD308*$D308*$E308*$G308*$J308)</f>
        <v>730968</v>
      </c>
      <c r="AF308" s="90">
        <v>0</v>
      </c>
      <c r="AG308" s="89">
        <f>(AF308*$D308*$E308*$G308*$J308)</f>
        <v>0</v>
      </c>
      <c r="AH308" s="90">
        <v>220</v>
      </c>
      <c r="AI308" s="89">
        <f>(AH308*$D308*$E308*$G308*$J308)</f>
        <v>5360432</v>
      </c>
      <c r="AJ308" s="90">
        <v>100</v>
      </c>
      <c r="AK308" s="89">
        <f>(AJ308*$D308*$E308*$G308*$J308)</f>
        <v>2436560</v>
      </c>
      <c r="AL308" s="104"/>
      <c r="AM308" s="89">
        <f>(AL308*$D308*$E308*$G308*$K308)</f>
        <v>0</v>
      </c>
      <c r="AN308" s="90">
        <v>40</v>
      </c>
      <c r="AO308" s="95">
        <f>(AN308*$D308*$E308*$G308*$K308)</f>
        <v>1169548.8</v>
      </c>
      <c r="AP308" s="90"/>
      <c r="AQ308" s="89">
        <f>(AP308*$D308*$E308*$G308*$J308)</f>
        <v>0</v>
      </c>
      <c r="AR308" s="90">
        <v>11</v>
      </c>
      <c r="AS308" s="90">
        <f>(AR308*$D308*$E308*$G308*$J308)</f>
        <v>268021.59999999998</v>
      </c>
      <c r="AT308" s="90">
        <v>115</v>
      </c>
      <c r="AU308" s="90">
        <f>(AT308*$D308*$E308*$G308*$J308)</f>
        <v>2802044</v>
      </c>
      <c r="AV308" s="90">
        <v>0</v>
      </c>
      <c r="AW308" s="89">
        <f>(AV308*$D308*$E308*$G308*$J308)</f>
        <v>0</v>
      </c>
      <c r="AX308" s="90">
        <v>0</v>
      </c>
      <c r="AY308" s="89">
        <f>(AX308*$D308*$E308*$G308*$J308)</f>
        <v>0</v>
      </c>
      <c r="AZ308" s="90">
        <v>0</v>
      </c>
      <c r="BA308" s="89">
        <f>(AZ308*$D308*$E308*$G308*$J308)</f>
        <v>0</v>
      </c>
      <c r="BB308" s="90">
        <v>100</v>
      </c>
      <c r="BC308" s="89">
        <f>(BB308*$D308*$E308*$G308*$J308)</f>
        <v>2436560</v>
      </c>
      <c r="BD308" s="90">
        <v>79</v>
      </c>
      <c r="BE308" s="89">
        <f>(BD308*$D308*$E308*$G308*$J308)</f>
        <v>1924882.4</v>
      </c>
      <c r="BF308" s="90">
        <v>79</v>
      </c>
      <c r="BG308" s="89">
        <f>(BF308*$D308*$E308*$G308*$K308)</f>
        <v>2309858.88</v>
      </c>
      <c r="BH308" s="90">
        <v>359</v>
      </c>
      <c r="BI308" s="89">
        <f>(BH308*$D308*$E308*$G308*$K308)</f>
        <v>10496700.48</v>
      </c>
      <c r="BJ308" s="90">
        <v>3</v>
      </c>
      <c r="BK308" s="89">
        <f>(BJ308*$D308*$E308*$G308*$K308)</f>
        <v>87716.160000000003</v>
      </c>
      <c r="BL308" s="90">
        <v>0</v>
      </c>
      <c r="BM308" s="89">
        <f>(BL308*$D308*$E308*$G308*$K308)</f>
        <v>0</v>
      </c>
      <c r="BN308" s="90">
        <f>209-28</f>
        <v>181</v>
      </c>
      <c r="BO308" s="89">
        <f>(BN308*$D308*$E308*$G308*$K308)</f>
        <v>5292208.3199999994</v>
      </c>
      <c r="BP308" s="90">
        <v>60</v>
      </c>
      <c r="BQ308" s="89">
        <f>(BP308*$D308*$E308*$G308*$K308)</f>
        <v>1754323.2</v>
      </c>
      <c r="BR308" s="90">
        <v>63</v>
      </c>
      <c r="BS308" s="89">
        <f>(BR308*$D308*$E308*$G308*$K308)</f>
        <v>1842039.3599999999</v>
      </c>
      <c r="BT308" s="90">
        <v>53</v>
      </c>
      <c r="BU308" s="89">
        <f>(BT308*$D308*$E308*$G308*$K308)</f>
        <v>1549652.16</v>
      </c>
      <c r="BV308" s="90">
        <v>100</v>
      </c>
      <c r="BW308" s="89">
        <f>(BV308*$D308*$E308*$G308*$K308)</f>
        <v>2923872</v>
      </c>
      <c r="BX308" s="90">
        <v>40</v>
      </c>
      <c r="BY308" s="89">
        <f>(BX308*$D308*$E308*$G308*$K308)</f>
        <v>1169548.8</v>
      </c>
      <c r="BZ308" s="90">
        <v>69</v>
      </c>
      <c r="CA308" s="97">
        <f>(BZ308*$D308*$E308*$G308*$K308)</f>
        <v>2017471.68</v>
      </c>
      <c r="CB308" s="90">
        <v>0</v>
      </c>
      <c r="CC308" s="89">
        <f>(CB308*$D308*$E308*$G308*$J308)</f>
        <v>0</v>
      </c>
      <c r="CD308" s="90">
        <v>0</v>
      </c>
      <c r="CE308" s="89">
        <f>(CD308*$D308*$E308*$G308*$J308)</f>
        <v>0</v>
      </c>
      <c r="CF308" s="90">
        <v>0</v>
      </c>
      <c r="CG308" s="89">
        <f>(CF308*$D308*$E308*$G308*$J308)</f>
        <v>0</v>
      </c>
      <c r="CH308" s="90"/>
      <c r="CI308" s="90">
        <f>(CH308*$D308*$E308*$G308*$J308)</f>
        <v>0</v>
      </c>
      <c r="CJ308" s="90"/>
      <c r="CK308" s="89">
        <f>(CJ308*$D308*$E308*$G308*$K308)</f>
        <v>0</v>
      </c>
      <c r="CL308" s="90">
        <v>44</v>
      </c>
      <c r="CM308" s="89">
        <f>(CL308*$D308*$E308*$G308*$J308)</f>
        <v>1072086.3999999999</v>
      </c>
      <c r="CN308" s="90">
        <v>41</v>
      </c>
      <c r="CO308" s="89">
        <f>(CN308*$D308*$E308*$G308*$J308)</f>
        <v>998989.6</v>
      </c>
      <c r="CP308" s="90">
        <v>170</v>
      </c>
      <c r="CQ308" s="89">
        <f>(CP308*$D308*$E308*$G308*$J308)</f>
        <v>4142151.9999999995</v>
      </c>
      <c r="CR308" s="90">
        <v>45</v>
      </c>
      <c r="CS308" s="89">
        <f>(CR308*$D308*$E308*$G308*$J308)</f>
        <v>1096452</v>
      </c>
      <c r="CT308" s="90">
        <v>80</v>
      </c>
      <c r="CU308" s="89">
        <f>(CT308*$D308*$E308*$G308*$J308)</f>
        <v>1949247.9999999998</v>
      </c>
      <c r="CV308" s="90"/>
      <c r="CW308" s="89">
        <f>(CV308*$D308*$E308*$G308*$K308)</f>
        <v>0</v>
      </c>
      <c r="CX308" s="104">
        <v>12</v>
      </c>
      <c r="CY308" s="89">
        <f>(CX308*$D308*$E308*$G308*$K308)</f>
        <v>350864.64000000001</v>
      </c>
      <c r="CZ308" s="90"/>
      <c r="DA308" s="89">
        <f>(CZ308*$D308*$E308*$G308*$J308)</f>
        <v>0</v>
      </c>
      <c r="DB308" s="90">
        <v>8</v>
      </c>
      <c r="DC308" s="95">
        <f>(DB308*$D308*$E308*$G308*$K308)</f>
        <v>233909.75999999998</v>
      </c>
      <c r="DD308" s="90">
        <v>21</v>
      </c>
      <c r="DE308" s="89">
        <f>(DD308*$D308*$E308*$G308*$K308)</f>
        <v>614013.12</v>
      </c>
      <c r="DF308" s="105">
        <v>39</v>
      </c>
      <c r="DG308" s="89">
        <f>(DF308*$D308*$E308*$G308*$K308)</f>
        <v>1140310.0799999998</v>
      </c>
      <c r="DH308" s="90">
        <v>120</v>
      </c>
      <c r="DI308" s="89">
        <f>(DH308*$D308*$E308*$G308*$K308)</f>
        <v>3508646.4</v>
      </c>
      <c r="DJ308" s="90">
        <v>30</v>
      </c>
      <c r="DK308" s="89">
        <f>(DJ308*$D308*$E308*$G308*$L308)</f>
        <v>1164327.6000000001</v>
      </c>
      <c r="DL308" s="90">
        <v>100</v>
      </c>
      <c r="DM308" s="97">
        <f>(DL308*$D308*$E308*$G308*$M308)</f>
        <v>4472828</v>
      </c>
      <c r="DN308" s="99">
        <f t="shared" si="1673"/>
        <v>2796</v>
      </c>
      <c r="DO308" s="97">
        <f t="shared" si="1673"/>
        <v>76672625.839999989</v>
      </c>
    </row>
    <row r="309" spans="1:119" ht="15.75" customHeight="1" x14ac:dyDescent="0.25">
      <c r="A309" s="100"/>
      <c r="B309" s="101">
        <v>267</v>
      </c>
      <c r="C309" s="82" t="s">
        <v>437</v>
      </c>
      <c r="D309" s="83">
        <v>22900</v>
      </c>
      <c r="E309" s="102">
        <v>2.42</v>
      </c>
      <c r="F309" s="102"/>
      <c r="G309" s="85">
        <v>1</v>
      </c>
      <c r="H309" s="86"/>
      <c r="I309" s="86"/>
      <c r="J309" s="83">
        <v>1.4</v>
      </c>
      <c r="K309" s="83">
        <v>1.68</v>
      </c>
      <c r="L309" s="83">
        <v>2.23</v>
      </c>
      <c r="M309" s="87">
        <v>2.57</v>
      </c>
      <c r="N309" s="90">
        <v>2</v>
      </c>
      <c r="O309" s="89">
        <f t="shared" si="1510"/>
        <v>170687.44</v>
      </c>
      <c r="P309" s="90">
        <v>3</v>
      </c>
      <c r="Q309" s="90">
        <f>(P309*$D309*$E309*$G309*$J309*$Q$10)</f>
        <v>256031.16</v>
      </c>
      <c r="R309" s="90">
        <v>9</v>
      </c>
      <c r="S309" s="89">
        <f>(R309*$D309*$E309*$G309*$J309*$S$10)</f>
        <v>768093.48</v>
      </c>
      <c r="T309" s="90"/>
      <c r="U309" s="89">
        <f t="shared" ref="U309:U313" si="1776">(T309/12*7*$D309*$E309*$G309*$J309*$U$10)+(T309/12*5*$D309*$E309*$G309*$J309*$U$11)</f>
        <v>0</v>
      </c>
      <c r="V309" s="90"/>
      <c r="W309" s="89">
        <f>(V309*$D309*$E309*$G309*$J309*$W$10)</f>
        <v>0</v>
      </c>
      <c r="X309" s="90">
        <v>0</v>
      </c>
      <c r="Y309" s="89">
        <f>(X309*$D309*$E309*$G309*$J309*$Y$10)</f>
        <v>0</v>
      </c>
      <c r="Z309" s="90"/>
      <c r="AA309" s="89">
        <f>(Z309*$D309*$E309*$G309*$J309*$AA$10)</f>
        <v>0</v>
      </c>
      <c r="AB309" s="90">
        <v>0</v>
      </c>
      <c r="AC309" s="89">
        <f>(AB309*$D309*$E309*$G309*$J309*$AC$10)</f>
        <v>0</v>
      </c>
      <c r="AD309" s="90"/>
      <c r="AE309" s="89">
        <f>(AD309*$D309*$E309*$G309*$J309*$AE$10)</f>
        <v>0</v>
      </c>
      <c r="AF309" s="90">
        <v>0</v>
      </c>
      <c r="AG309" s="89">
        <f>(AF309*$D309*$E309*$G309*$J309*$AG$10)</f>
        <v>0</v>
      </c>
      <c r="AH309" s="92"/>
      <c r="AI309" s="89">
        <f>(AH309*$D309*$E309*$G309*$J309*$AI$10)</f>
        <v>0</v>
      </c>
      <c r="AJ309" s="90">
        <v>3</v>
      </c>
      <c r="AK309" s="89">
        <f>(AJ309*$D309*$E309*$G309*$J309*$AK$10)</f>
        <v>256031.16</v>
      </c>
      <c r="AL309" s="104"/>
      <c r="AM309" s="89">
        <f>(AL309*$D309*$E309*$G309*$K309*$AM$10)</f>
        <v>0</v>
      </c>
      <c r="AN309" s="90"/>
      <c r="AO309" s="95">
        <f>(AN309*$D309*$E309*$G309*$K309*$AO$10)</f>
        <v>0</v>
      </c>
      <c r="AP309" s="90"/>
      <c r="AQ309" s="89">
        <f>(AP309*$D309*$E309*$G309*$J309*$AQ$10)</f>
        <v>0</v>
      </c>
      <c r="AR309" s="90"/>
      <c r="AS309" s="90">
        <f>(AR309*$D309*$E309*$G309*$J309*$AS$10)</f>
        <v>0</v>
      </c>
      <c r="AT309" s="90"/>
      <c r="AU309" s="90">
        <f>(AT309*$D309*$E309*$G309*$J309*$AU$10)</f>
        <v>0</v>
      </c>
      <c r="AV309" s="90">
        <v>0</v>
      </c>
      <c r="AW309" s="89">
        <f>(AV309*$D309*$E309*$G309*$J309*$AW$10)</f>
        <v>0</v>
      </c>
      <c r="AX309" s="90">
        <v>0</v>
      </c>
      <c r="AY309" s="89">
        <f>(AX309*$D309*$E309*$G309*$J309*$AY$10)</f>
        <v>0</v>
      </c>
      <c r="AZ309" s="90">
        <v>0</v>
      </c>
      <c r="BA309" s="89">
        <f>(AZ309*$D309*$E309*$G309*$J309*$BA$10)</f>
        <v>0</v>
      </c>
      <c r="BB309" s="90">
        <v>8</v>
      </c>
      <c r="BC309" s="89">
        <f>(BB309*$D309*$E309*$G309*$J309*$BC$10)</f>
        <v>682749.76</v>
      </c>
      <c r="BD309" s="90"/>
      <c r="BE309" s="89">
        <f>(BD309*$D309*$E309*$G309*$J309*$BE$10)</f>
        <v>0</v>
      </c>
      <c r="BF309" s="90">
        <v>3</v>
      </c>
      <c r="BG309" s="89">
        <f>(BF309*$D309*$E309*$G309*$K309*$BG$10)</f>
        <v>279306.71999999997</v>
      </c>
      <c r="BH309" s="90">
        <v>17</v>
      </c>
      <c r="BI309" s="89">
        <f>(BH309*$D309*$E309*$G309*$K309*$BI$10)</f>
        <v>1582738.0799999998</v>
      </c>
      <c r="BJ309" s="90"/>
      <c r="BK309" s="89">
        <f>(BJ309*$D309*$E309*$G309*$K309*$BK$10)</f>
        <v>0</v>
      </c>
      <c r="BL309" s="90">
        <v>0</v>
      </c>
      <c r="BM309" s="89">
        <f>(BL309*$D309*$E309*$G309*$K309*$BM$10)</f>
        <v>0</v>
      </c>
      <c r="BN309" s="90">
        <v>4</v>
      </c>
      <c r="BO309" s="89">
        <f>(BN309*$D309*$E309*$G309*$K309*$BO$10)</f>
        <v>409649.85599999997</v>
      </c>
      <c r="BP309" s="90"/>
      <c r="BQ309" s="89">
        <f>(BP309*$D309*$E309*$G309*$K309*$BQ$10)</f>
        <v>0</v>
      </c>
      <c r="BR309" s="90">
        <v>5</v>
      </c>
      <c r="BS309" s="89">
        <f>(BR309*$D309*$E309*$G309*$K309*$BS$10)</f>
        <v>581889</v>
      </c>
      <c r="BT309" s="90"/>
      <c r="BU309" s="89">
        <f>(BT309*$D309*$E309*$G309*$K309*$BU$10)</f>
        <v>0</v>
      </c>
      <c r="BV309" s="90">
        <v>5</v>
      </c>
      <c r="BW309" s="89">
        <f>(BV309*$D309*$E309*$G309*$K309*$BW$10)</f>
        <v>581889</v>
      </c>
      <c r="BX309" s="90"/>
      <c r="BY309" s="89">
        <f>(BX309*$D309*$E309*$G309*$K309*$BY$10)</f>
        <v>0</v>
      </c>
      <c r="BZ309" s="90">
        <v>1</v>
      </c>
      <c r="CA309" s="97">
        <f>(BZ309*$D309*$E309*$G309*$K309*$CA$10)</f>
        <v>93102.239999999991</v>
      </c>
      <c r="CB309" s="90">
        <v>0</v>
      </c>
      <c r="CC309" s="89">
        <f>(CB309*$D309*$E309*$G309*$J309*$CC$10)</f>
        <v>0</v>
      </c>
      <c r="CD309" s="90">
        <v>0</v>
      </c>
      <c r="CE309" s="89">
        <f>(CD309*$D309*$E309*$G309*$J309*$CE$10)</f>
        <v>0</v>
      </c>
      <c r="CF309" s="90">
        <v>0</v>
      </c>
      <c r="CG309" s="89">
        <f>(CF309*$D309*$E309*$G309*$J309*$CG$10)</f>
        <v>0</v>
      </c>
      <c r="CH309" s="90"/>
      <c r="CI309" s="90">
        <f>(CH309*$D309*$E309*$G309*$J309*$CI$10)</f>
        <v>0</v>
      </c>
      <c r="CJ309" s="90"/>
      <c r="CK309" s="89">
        <f>(CJ309*$D309*$E309*$G309*$K309*$CK$10)</f>
        <v>0</v>
      </c>
      <c r="CL309" s="90"/>
      <c r="CM309" s="89">
        <f>(CL309*$D309*$E309*$G309*$J309*$CM$10)</f>
        <v>0</v>
      </c>
      <c r="CN309" s="90"/>
      <c r="CO309" s="89">
        <f>(CN309*$D309*$E309*$G309*$J309*$CO$10)</f>
        <v>0</v>
      </c>
      <c r="CP309" s="90"/>
      <c r="CQ309" s="89">
        <f>(CP309*$D309*$E309*$G309*$J309*$CQ$10)</f>
        <v>0</v>
      </c>
      <c r="CR309" s="90"/>
      <c r="CS309" s="89">
        <f>(CR309*$D309*$E309*$G309*$J309*$CS$10)</f>
        <v>0</v>
      </c>
      <c r="CT309" s="90">
        <v>13</v>
      </c>
      <c r="CU309" s="89">
        <f>(CT309*$D309*$E309*$G309*$J309*$CU$10)</f>
        <v>1139726.5879999998</v>
      </c>
      <c r="CV309" s="90">
        <v>0</v>
      </c>
      <c r="CW309" s="89">
        <f>(CV309*$D309*$E309*$G309*$K309*$CW$10)</f>
        <v>0</v>
      </c>
      <c r="CX309" s="104"/>
      <c r="CY309" s="89">
        <f>(CX309*$D309*$E309*$G309*$K309*$CY$10)</f>
        <v>0</v>
      </c>
      <c r="CZ309" s="90"/>
      <c r="DA309" s="89">
        <f>(CZ309*$D309*$E309*$G309*$J309*$DA$10)</f>
        <v>0</v>
      </c>
      <c r="DB309" s="90">
        <v>0</v>
      </c>
      <c r="DC309" s="95">
        <f>(DB309*$D309*$E309*$G309*$K309*$DC$10)</f>
        <v>0</v>
      </c>
      <c r="DD309" s="90"/>
      <c r="DE309" s="89">
        <f>(DD309*$D309*$E309*$G309*$K309*$DE$10)</f>
        <v>0</v>
      </c>
      <c r="DF309" s="105"/>
      <c r="DG309" s="89">
        <f>(DF309*$D309*$E309*$G309*$K309*$DG$10)</f>
        <v>0</v>
      </c>
      <c r="DH309" s="90">
        <v>3</v>
      </c>
      <c r="DI309" s="89">
        <f>(DH309*$D309*$E309*$G309*$K309*$DI$10)</f>
        <v>315616.59359999996</v>
      </c>
      <c r="DJ309" s="90"/>
      <c r="DK309" s="89">
        <f>(DJ309*$D309*$E309*$G309*$L309*$DK$10)</f>
        <v>0</v>
      </c>
      <c r="DL309" s="90">
        <v>1</v>
      </c>
      <c r="DM309" s="97">
        <f>(DL309*$D309*$E309*$G309*$M309*$DM$10)</f>
        <v>170909.11199999996</v>
      </c>
      <c r="DN309" s="99">
        <f t="shared" si="1673"/>
        <v>77</v>
      </c>
      <c r="DO309" s="97">
        <f t="shared" si="1673"/>
        <v>7288420.1895999992</v>
      </c>
    </row>
    <row r="310" spans="1:119" ht="15.75" customHeight="1" x14ac:dyDescent="0.25">
      <c r="A310" s="100"/>
      <c r="B310" s="101">
        <v>268</v>
      </c>
      <c r="C310" s="82" t="s">
        <v>438</v>
      </c>
      <c r="D310" s="83">
        <v>22900</v>
      </c>
      <c r="E310" s="102">
        <v>3.51</v>
      </c>
      <c r="F310" s="102"/>
      <c r="G310" s="85">
        <v>1</v>
      </c>
      <c r="H310" s="86"/>
      <c r="I310" s="86"/>
      <c r="J310" s="83">
        <v>1.4</v>
      </c>
      <c r="K310" s="83">
        <v>1.68</v>
      </c>
      <c r="L310" s="83">
        <v>2.23</v>
      </c>
      <c r="M310" s="87">
        <v>2.57</v>
      </c>
      <c r="N310" s="90">
        <v>22</v>
      </c>
      <c r="O310" s="89">
        <f t="shared" si="1510"/>
        <v>2723240.52</v>
      </c>
      <c r="P310" s="90">
        <v>58</v>
      </c>
      <c r="Q310" s="90">
        <f>(P310*$D310*$E310*$G310*$J310*$Q$10)</f>
        <v>7179452.2800000003</v>
      </c>
      <c r="R310" s="90">
        <v>11</v>
      </c>
      <c r="S310" s="89">
        <f>(R310*$D310*$E310*$G310*$J310*$S$10)</f>
        <v>1361620.26</v>
      </c>
      <c r="T310" s="90"/>
      <c r="U310" s="89">
        <f t="shared" si="1776"/>
        <v>0</v>
      </c>
      <c r="V310" s="90"/>
      <c r="W310" s="89">
        <f>(V310*$D310*$E310*$G310*$J310*$W$10)</f>
        <v>0</v>
      </c>
      <c r="X310" s="90"/>
      <c r="Y310" s="89">
        <f>(X310*$D310*$E310*$G310*$J310*$Y$10)</f>
        <v>0</v>
      </c>
      <c r="Z310" s="90"/>
      <c r="AA310" s="89">
        <f>(Z310*$D310*$E310*$G310*$J310*$AA$10)</f>
        <v>0</v>
      </c>
      <c r="AB310" s="90"/>
      <c r="AC310" s="89">
        <f>(AB310*$D310*$E310*$G310*$J310*$AC$10)</f>
        <v>0</v>
      </c>
      <c r="AD310" s="90">
        <v>7</v>
      </c>
      <c r="AE310" s="89">
        <f>(AD310*$D310*$E310*$G310*$J310*$AE$10)</f>
        <v>866485.62</v>
      </c>
      <c r="AF310" s="90"/>
      <c r="AG310" s="89">
        <f>(AF310*$D310*$E310*$G310*$J310*$AG$10)</f>
        <v>0</v>
      </c>
      <c r="AH310" s="92"/>
      <c r="AI310" s="89">
        <f>(AH310*$D310*$E310*$G310*$J310*$AI$10)</f>
        <v>0</v>
      </c>
      <c r="AJ310" s="90">
        <v>15</v>
      </c>
      <c r="AK310" s="89">
        <f>(AJ310*$D310*$E310*$G310*$J310*$AK$10)</f>
        <v>1856754.9000000001</v>
      </c>
      <c r="AL310" s="104"/>
      <c r="AM310" s="89">
        <f>(AL310*$D310*$E310*$G310*$K310*$AM$10)</f>
        <v>0</v>
      </c>
      <c r="AN310" s="90">
        <v>1</v>
      </c>
      <c r="AO310" s="95">
        <f>(AN310*$D310*$E310*$G310*$K310*$AO$10)</f>
        <v>148540.39200000002</v>
      </c>
      <c r="AP310" s="90"/>
      <c r="AQ310" s="89">
        <f>(AP310*$D310*$E310*$G310*$J310*$AQ$10)</f>
        <v>0</v>
      </c>
      <c r="AR310" s="90">
        <v>1</v>
      </c>
      <c r="AS310" s="90">
        <f>(AR310*$D310*$E310*$G310*$J310*$AS$10)</f>
        <v>101277.54</v>
      </c>
      <c r="AT310" s="90">
        <v>11</v>
      </c>
      <c r="AU310" s="90">
        <f>(AT310*$D310*$E310*$G310*$J310*$AU$10)</f>
        <v>1423512.0899999996</v>
      </c>
      <c r="AV310" s="90"/>
      <c r="AW310" s="89">
        <f>(AV310*$D310*$E310*$G310*$J310*$AW$10)</f>
        <v>0</v>
      </c>
      <c r="AX310" s="90"/>
      <c r="AY310" s="89">
        <f>(AX310*$D310*$E310*$G310*$J310*$AY$10)</f>
        <v>0</v>
      </c>
      <c r="AZ310" s="90"/>
      <c r="BA310" s="89">
        <f>(AZ310*$D310*$E310*$G310*$J310*$BA$10)</f>
        <v>0</v>
      </c>
      <c r="BB310" s="90">
        <v>8</v>
      </c>
      <c r="BC310" s="89">
        <f>(BB310*$D310*$E310*$G310*$J310*$BC$10)</f>
        <v>990269.28</v>
      </c>
      <c r="BD310" s="90">
        <v>3</v>
      </c>
      <c r="BE310" s="89">
        <f>(BD310*$D310*$E310*$G310*$J310*$BE$10)</f>
        <v>371350.98</v>
      </c>
      <c r="BF310" s="90">
        <v>13</v>
      </c>
      <c r="BG310" s="89">
        <f>(BF310*$D310*$E310*$G310*$K310*$BG$10)</f>
        <v>1755477.3599999996</v>
      </c>
      <c r="BH310" s="90"/>
      <c r="BI310" s="89">
        <f>(BH310*$D310*$E310*$G310*$K310*$BI$10)</f>
        <v>0</v>
      </c>
      <c r="BJ310" s="90"/>
      <c r="BK310" s="89">
        <f>(BJ310*$D310*$E310*$G310*$K310*$BK$10)</f>
        <v>0</v>
      </c>
      <c r="BL310" s="90"/>
      <c r="BM310" s="89">
        <f>(BL310*$D310*$E310*$G310*$K310*$BM$10)</f>
        <v>0</v>
      </c>
      <c r="BN310" s="90">
        <v>8</v>
      </c>
      <c r="BO310" s="89">
        <f>(BN310*$D310*$E310*$G310*$K310*$BO$10)</f>
        <v>1188323.1360000002</v>
      </c>
      <c r="BP310" s="90">
        <v>10</v>
      </c>
      <c r="BQ310" s="89">
        <f>(BP310*$D310*$E310*$G310*$K310*$BQ$10)</f>
        <v>1350367.2</v>
      </c>
      <c r="BR310" s="90">
        <v>3</v>
      </c>
      <c r="BS310" s="89">
        <f>(BR310*$D310*$E310*$G310*$K310*$BS$10)</f>
        <v>506387.6999999999</v>
      </c>
      <c r="BT310" s="90"/>
      <c r="BU310" s="89">
        <f>(BT310*$D310*$E310*$G310*$K310*$BU$10)</f>
        <v>0</v>
      </c>
      <c r="BV310" s="90">
        <v>1</v>
      </c>
      <c r="BW310" s="89">
        <f>(BV310*$D310*$E310*$G310*$K310*$BW$10)</f>
        <v>168795.9</v>
      </c>
      <c r="BX310" s="90">
        <v>4</v>
      </c>
      <c r="BY310" s="89">
        <f>(BX310*$D310*$E310*$G310*$K310*$BY$10)</f>
        <v>540146.88</v>
      </c>
      <c r="BZ310" s="90">
        <v>8</v>
      </c>
      <c r="CA310" s="97">
        <f>(BZ310*$D310*$E310*$G310*$K310*$CA$10)</f>
        <v>1080293.76</v>
      </c>
      <c r="CB310" s="90"/>
      <c r="CC310" s="89">
        <f>(CB310*$D310*$E310*$G310*$J310*$CC$10)</f>
        <v>0</v>
      </c>
      <c r="CD310" s="90"/>
      <c r="CE310" s="89">
        <f>(CD310*$D310*$E310*$G310*$J310*$CE$10)</f>
        <v>0</v>
      </c>
      <c r="CF310" s="90"/>
      <c r="CG310" s="89">
        <f>(CF310*$D310*$E310*$G310*$J310*$CG$10)</f>
        <v>0</v>
      </c>
      <c r="CH310" s="90"/>
      <c r="CI310" s="90">
        <f>(CH310*$D310*$E310*$G310*$J310*$CI$10)</f>
        <v>0</v>
      </c>
      <c r="CJ310" s="90"/>
      <c r="CK310" s="89">
        <f>(CJ310*$D310*$E310*$G310*$K310*$CK$10)</f>
        <v>0</v>
      </c>
      <c r="CL310" s="90"/>
      <c r="CM310" s="89">
        <f>(CL310*$D310*$E310*$G310*$J310*$CM$10)</f>
        <v>0</v>
      </c>
      <c r="CN310" s="90"/>
      <c r="CO310" s="89">
        <f>(CN310*$D310*$E310*$G310*$J310*$CO$10)</f>
        <v>0</v>
      </c>
      <c r="CP310" s="90">
        <v>6</v>
      </c>
      <c r="CQ310" s="89">
        <f>(CP310*$D310*$E310*$G310*$J310*$CQ$10)</f>
        <v>472628.51999999984</v>
      </c>
      <c r="CR310" s="90">
        <v>1</v>
      </c>
      <c r="CS310" s="89">
        <f>(CR310*$D310*$E310*$G310*$J310*$CS$10)</f>
        <v>127159.57799999998</v>
      </c>
      <c r="CT310" s="90">
        <v>3</v>
      </c>
      <c r="CU310" s="89">
        <f>(CT310*$D310*$E310*$G310*$J310*$CU$10)</f>
        <v>381478.73399999988</v>
      </c>
      <c r="CV310" s="90"/>
      <c r="CW310" s="89">
        <f>(CV310*$D310*$E310*$G310*$K310*$CW$10)</f>
        <v>0</v>
      </c>
      <c r="CX310" s="104"/>
      <c r="CY310" s="89">
        <f>(CX310*$D310*$E310*$G310*$K310*$CY$10)</f>
        <v>0</v>
      </c>
      <c r="CZ310" s="90"/>
      <c r="DA310" s="89">
        <f>(CZ310*$D310*$E310*$G310*$J310*$DA$10)</f>
        <v>0</v>
      </c>
      <c r="DB310" s="90"/>
      <c r="DC310" s="95">
        <f>(DB310*$D310*$E310*$G310*$K310*$DC$10)</f>
        <v>0</v>
      </c>
      <c r="DD310" s="90"/>
      <c r="DE310" s="89">
        <f>(DD310*$D310*$E310*$G310*$K310*$DE$10)</f>
        <v>0</v>
      </c>
      <c r="DF310" s="105"/>
      <c r="DG310" s="89">
        <f>(DF310*$D310*$E310*$G310*$K310*$DG$10)</f>
        <v>0</v>
      </c>
      <c r="DH310" s="90">
        <v>1</v>
      </c>
      <c r="DI310" s="89">
        <f>(DH310*$D310*$E310*$G310*$K310*$DI$10)</f>
        <v>152591.49359999999</v>
      </c>
      <c r="DJ310" s="90">
        <v>1</v>
      </c>
      <c r="DK310" s="89">
        <f>(DJ310*$D310*$E310*$G310*$L310*$DK$10)</f>
        <v>215094.204</v>
      </c>
      <c r="DL310" s="90">
        <v>7</v>
      </c>
      <c r="DM310" s="97">
        <f>(DL310*$D310*$E310*$G310*$M310*$DM$10)</f>
        <v>1735221.852</v>
      </c>
      <c r="DN310" s="99">
        <f t="shared" si="1673"/>
        <v>203</v>
      </c>
      <c r="DO310" s="97">
        <f t="shared" si="1673"/>
        <v>26696470.1796</v>
      </c>
    </row>
    <row r="311" spans="1:119" ht="15.75" customHeight="1" x14ac:dyDescent="0.25">
      <c r="A311" s="100"/>
      <c r="B311" s="101">
        <v>269</v>
      </c>
      <c r="C311" s="82" t="s">
        <v>439</v>
      </c>
      <c r="D311" s="83">
        <v>22900</v>
      </c>
      <c r="E311" s="102">
        <v>4.0199999999999996</v>
      </c>
      <c r="F311" s="102"/>
      <c r="G311" s="85">
        <v>1</v>
      </c>
      <c r="H311" s="86"/>
      <c r="I311" s="86"/>
      <c r="J311" s="83">
        <v>1.4</v>
      </c>
      <c r="K311" s="83">
        <v>1.68</v>
      </c>
      <c r="L311" s="83">
        <v>2.23</v>
      </c>
      <c r="M311" s="87">
        <v>2.57</v>
      </c>
      <c r="N311" s="90">
        <v>1</v>
      </c>
      <c r="O311" s="89">
        <f t="shared" si="1510"/>
        <v>141769.31999999998</v>
      </c>
      <c r="P311" s="90">
        <v>3</v>
      </c>
      <c r="Q311" s="90">
        <f>(P311*$D311*$E311*$G311*$J311*$Q$10)</f>
        <v>425307.95999999996</v>
      </c>
      <c r="R311" s="90"/>
      <c r="S311" s="89">
        <f>(R311*$D311*$E311*$G311*$J311*$S$10)</f>
        <v>0</v>
      </c>
      <c r="T311" s="90"/>
      <c r="U311" s="89">
        <f t="shared" si="1776"/>
        <v>0</v>
      </c>
      <c r="V311" s="90"/>
      <c r="W311" s="89">
        <f>(V311*$D311*$E311*$G311*$J311*$W$10)</f>
        <v>0</v>
      </c>
      <c r="X311" s="90"/>
      <c r="Y311" s="89">
        <f>(X311*$D311*$E311*$G311*$J311*$Y$10)</f>
        <v>0</v>
      </c>
      <c r="Z311" s="90"/>
      <c r="AA311" s="89">
        <f>(Z311*$D311*$E311*$G311*$J311*$AA$10)</f>
        <v>0</v>
      </c>
      <c r="AB311" s="90"/>
      <c r="AC311" s="89">
        <f>(AB311*$D311*$E311*$G311*$J311*$AC$10)</f>
        <v>0</v>
      </c>
      <c r="AD311" s="90"/>
      <c r="AE311" s="89">
        <f>(AD311*$D311*$E311*$G311*$J311*$AE$10)</f>
        <v>0</v>
      </c>
      <c r="AF311" s="90"/>
      <c r="AG311" s="89">
        <f>(AF311*$D311*$E311*$G311*$J311*$AG$10)</f>
        <v>0</v>
      </c>
      <c r="AH311" s="92"/>
      <c r="AI311" s="89">
        <f>(AH311*$D311*$E311*$G311*$J311*$AI$10)</f>
        <v>0</v>
      </c>
      <c r="AJ311" s="90"/>
      <c r="AK311" s="89">
        <f>(AJ311*$D311*$E311*$G311*$J311*$AK$10)</f>
        <v>0</v>
      </c>
      <c r="AL311" s="104">
        <v>0</v>
      </c>
      <c r="AM311" s="89">
        <f>(AL311*$D311*$E311*$G311*$K311*$AM$10)</f>
        <v>0</v>
      </c>
      <c r="AN311" s="90"/>
      <c r="AO311" s="95">
        <f>(AN311*$D311*$E311*$G311*$K311*$AO$10)</f>
        <v>0</v>
      </c>
      <c r="AP311" s="90"/>
      <c r="AQ311" s="89">
        <f>(AP311*$D311*$E311*$G311*$J311*$AQ$10)</f>
        <v>0</v>
      </c>
      <c r="AR311" s="90"/>
      <c r="AS311" s="90">
        <f>(AR311*$D311*$E311*$G311*$J311*$AS$10)</f>
        <v>0</v>
      </c>
      <c r="AT311" s="90"/>
      <c r="AU311" s="90">
        <f>(AT311*$D311*$E311*$G311*$J311*$AU$10)</f>
        <v>0</v>
      </c>
      <c r="AV311" s="90"/>
      <c r="AW311" s="89">
        <f>(AV311*$D311*$E311*$G311*$J311*$AW$10)</f>
        <v>0</v>
      </c>
      <c r="AX311" s="90"/>
      <c r="AY311" s="89">
        <f>(AX311*$D311*$E311*$G311*$J311*$AY$10)</f>
        <v>0</v>
      </c>
      <c r="AZ311" s="90"/>
      <c r="BA311" s="89">
        <f>(AZ311*$D311*$E311*$G311*$J311*$BA$10)</f>
        <v>0</v>
      </c>
      <c r="BB311" s="90"/>
      <c r="BC311" s="89">
        <f>(BB311*$D311*$E311*$G311*$J311*$BC$10)</f>
        <v>0</v>
      </c>
      <c r="BD311" s="90"/>
      <c r="BE311" s="89">
        <f>(BD311*$D311*$E311*$G311*$J311*$BE$10)</f>
        <v>0</v>
      </c>
      <c r="BF311" s="90"/>
      <c r="BG311" s="89">
        <f>(BF311*$D311*$E311*$G311*$K311*$BG$10)</f>
        <v>0</v>
      </c>
      <c r="BH311" s="90"/>
      <c r="BI311" s="89">
        <f>(BH311*$D311*$E311*$G311*$K311*$BI$10)</f>
        <v>0</v>
      </c>
      <c r="BJ311" s="90"/>
      <c r="BK311" s="89">
        <f>(BJ311*$D311*$E311*$G311*$K311*$BK$10)</f>
        <v>0</v>
      </c>
      <c r="BL311" s="90"/>
      <c r="BM311" s="89">
        <f>(BL311*$D311*$E311*$G311*$K311*$BM$10)</f>
        <v>0</v>
      </c>
      <c r="BN311" s="90"/>
      <c r="BO311" s="89">
        <f>(BN311*$D311*$E311*$G311*$K311*$BO$10)</f>
        <v>0</v>
      </c>
      <c r="BP311" s="90"/>
      <c r="BQ311" s="89">
        <f>(BP311*$D311*$E311*$G311*$K311*$BQ$10)</f>
        <v>0</v>
      </c>
      <c r="BR311" s="90"/>
      <c r="BS311" s="89">
        <f>(BR311*$D311*$E311*$G311*$K311*$BS$10)</f>
        <v>0</v>
      </c>
      <c r="BT311" s="90"/>
      <c r="BU311" s="89">
        <f>(BT311*$D311*$E311*$G311*$K311*$BU$10)</f>
        <v>0</v>
      </c>
      <c r="BV311" s="90"/>
      <c r="BW311" s="89">
        <f>(BV311*$D311*$E311*$G311*$K311*$BW$10)</f>
        <v>0</v>
      </c>
      <c r="BX311" s="90"/>
      <c r="BY311" s="89">
        <f>(BX311*$D311*$E311*$G311*$K311*$BY$10)</f>
        <v>0</v>
      </c>
      <c r="BZ311" s="90"/>
      <c r="CA311" s="97">
        <f>(BZ311*$D311*$E311*$G311*$K311*$CA$10)</f>
        <v>0</v>
      </c>
      <c r="CB311" s="90"/>
      <c r="CC311" s="89">
        <f>(CB311*$D311*$E311*$G311*$J311*$CC$10)</f>
        <v>0</v>
      </c>
      <c r="CD311" s="90"/>
      <c r="CE311" s="89">
        <f>(CD311*$D311*$E311*$G311*$J311*$CE$10)</f>
        <v>0</v>
      </c>
      <c r="CF311" s="90"/>
      <c r="CG311" s="89">
        <f>(CF311*$D311*$E311*$G311*$J311*$CG$10)</f>
        <v>0</v>
      </c>
      <c r="CH311" s="90"/>
      <c r="CI311" s="90">
        <f>(CH311*$D311*$E311*$G311*$J311*$CI$10)</f>
        <v>0</v>
      </c>
      <c r="CJ311" s="90"/>
      <c r="CK311" s="89">
        <f>(CJ311*$D311*$E311*$G311*$K311*$CK$10)</f>
        <v>0</v>
      </c>
      <c r="CL311" s="90"/>
      <c r="CM311" s="89">
        <f>(CL311*$D311*$E311*$G311*$J311*$CM$10)</f>
        <v>0</v>
      </c>
      <c r="CN311" s="90"/>
      <c r="CO311" s="89">
        <f>(CN311*$D311*$E311*$G311*$J311*$CO$10)</f>
        <v>0</v>
      </c>
      <c r="CP311" s="90"/>
      <c r="CQ311" s="89">
        <f>(CP311*$D311*$E311*$G311*$J311*$CQ$10)</f>
        <v>0</v>
      </c>
      <c r="CR311" s="90"/>
      <c r="CS311" s="89">
        <f>(CR311*$D311*$E311*$G311*$J311*$CS$10)</f>
        <v>0</v>
      </c>
      <c r="CT311" s="90"/>
      <c r="CU311" s="89">
        <f>(CT311*$D311*$E311*$G311*$J311*$CU$10)</f>
        <v>0</v>
      </c>
      <c r="CV311" s="90"/>
      <c r="CW311" s="89">
        <f>(CV311*$D311*$E311*$G311*$K311*$CW$10)</f>
        <v>0</v>
      </c>
      <c r="CX311" s="104">
        <v>0</v>
      </c>
      <c r="CY311" s="89">
        <f>(CX311*$D311*$E311*$G311*$K311*$CY$10)</f>
        <v>0</v>
      </c>
      <c r="CZ311" s="90"/>
      <c r="DA311" s="89">
        <f>(CZ311*$D311*$E311*$G311*$J311*$DA$10)</f>
        <v>0</v>
      </c>
      <c r="DB311" s="90"/>
      <c r="DC311" s="95">
        <f>(DB311*$D311*$E311*$G311*$K311*$DC$10)</f>
        <v>0</v>
      </c>
      <c r="DD311" s="90"/>
      <c r="DE311" s="89">
        <f>(DD311*$D311*$E311*$G311*$K311*$DE$10)</f>
        <v>0</v>
      </c>
      <c r="DF311" s="105"/>
      <c r="DG311" s="89">
        <f>(DF311*$D311*$E311*$G311*$K311*$DG$10)</f>
        <v>0</v>
      </c>
      <c r="DH311" s="90"/>
      <c r="DI311" s="89">
        <f>(DH311*$D311*$E311*$G311*$K311*$DI$10)</f>
        <v>0</v>
      </c>
      <c r="DJ311" s="90"/>
      <c r="DK311" s="89">
        <f>(DJ311*$D311*$E311*$G311*$L311*$DK$10)</f>
        <v>0</v>
      </c>
      <c r="DL311" s="90"/>
      <c r="DM311" s="97">
        <f>(DL311*$D311*$E311*$G311*$M311*$DM$10)</f>
        <v>0</v>
      </c>
      <c r="DN311" s="99">
        <f t="shared" si="1673"/>
        <v>4</v>
      </c>
      <c r="DO311" s="97">
        <f t="shared" si="1673"/>
        <v>567077.27999999991</v>
      </c>
    </row>
    <row r="312" spans="1:119" ht="30" customHeight="1" x14ac:dyDescent="0.25">
      <c r="A312" s="100"/>
      <c r="B312" s="101">
        <v>270</v>
      </c>
      <c r="C312" s="82" t="s">
        <v>440</v>
      </c>
      <c r="D312" s="83">
        <v>22900</v>
      </c>
      <c r="E312" s="102">
        <v>0.84</v>
      </c>
      <c r="F312" s="102"/>
      <c r="G312" s="85">
        <v>1</v>
      </c>
      <c r="H312" s="86"/>
      <c r="I312" s="86"/>
      <c r="J312" s="83">
        <v>1.4</v>
      </c>
      <c r="K312" s="83">
        <v>1.68</v>
      </c>
      <c r="L312" s="83">
        <v>2.23</v>
      </c>
      <c r="M312" s="87">
        <v>2.57</v>
      </c>
      <c r="N312" s="90">
        <v>20</v>
      </c>
      <c r="O312" s="89">
        <f t="shared" si="1510"/>
        <v>592468.80000000005</v>
      </c>
      <c r="P312" s="90">
        <v>39</v>
      </c>
      <c r="Q312" s="90">
        <f>(P312*$D312*$E312*$G312*$J312*$Q$10)</f>
        <v>1155314.1599999999</v>
      </c>
      <c r="R312" s="90">
        <v>14</v>
      </c>
      <c r="S312" s="89">
        <f>(R312*$D312*$E312*$G312*$J312*$S$10)</f>
        <v>414728.16000000003</v>
      </c>
      <c r="T312" s="90"/>
      <c r="U312" s="89">
        <f t="shared" si="1776"/>
        <v>0</v>
      </c>
      <c r="V312" s="90">
        <v>5</v>
      </c>
      <c r="W312" s="89">
        <f>(V312*$D312*$E312*$G312*$J312*$W$10)</f>
        <v>148117.20000000001</v>
      </c>
      <c r="X312" s="90">
        <v>0</v>
      </c>
      <c r="Y312" s="89">
        <f>(X312*$D312*$E312*$G312*$J312*$Y$10)</f>
        <v>0</v>
      </c>
      <c r="Z312" s="90"/>
      <c r="AA312" s="89">
        <f>(Z312*$D312*$E312*$G312*$J312*$AA$10)</f>
        <v>0</v>
      </c>
      <c r="AB312" s="90">
        <v>0</v>
      </c>
      <c r="AC312" s="89">
        <f>(AB312*$D312*$E312*$G312*$J312*$AC$10)</f>
        <v>0</v>
      </c>
      <c r="AD312" s="90"/>
      <c r="AE312" s="89">
        <f>(AD312*$D312*$E312*$G312*$J312*$AE$10)</f>
        <v>0</v>
      </c>
      <c r="AF312" s="90">
        <v>0</v>
      </c>
      <c r="AG312" s="89">
        <f>(AF312*$D312*$E312*$G312*$J312*$AG$10)</f>
        <v>0</v>
      </c>
      <c r="AH312" s="90">
        <v>6</v>
      </c>
      <c r="AI312" s="89">
        <f>(AH312*$D312*$E312*$G312*$J312*$AI$10)</f>
        <v>177740.64</v>
      </c>
      <c r="AJ312" s="90">
        <v>2</v>
      </c>
      <c r="AK312" s="89">
        <f>(AJ312*$D312*$E312*$G312*$J312*$AK$10)</f>
        <v>59246.879999999997</v>
      </c>
      <c r="AL312" s="104"/>
      <c r="AM312" s="89">
        <f>(AL312*$D312*$E312*$G312*$K312*$AM$10)</f>
        <v>0</v>
      </c>
      <c r="AN312" s="90"/>
      <c r="AO312" s="95">
        <f>(AN312*$D312*$E312*$G312*$K312*$AO$10)</f>
        <v>0</v>
      </c>
      <c r="AP312" s="90"/>
      <c r="AQ312" s="89">
        <f>(AP312*$D312*$E312*$G312*$J312*$AQ$10)</f>
        <v>0</v>
      </c>
      <c r="AR312" s="90"/>
      <c r="AS312" s="90">
        <f>(AR312*$D312*$E312*$G312*$J312*$AS$10)</f>
        <v>0</v>
      </c>
      <c r="AT312" s="90">
        <v>12</v>
      </c>
      <c r="AU312" s="90">
        <f>(AT312*$D312*$E312*$G312*$J312*$AU$10)</f>
        <v>371639.51999999996</v>
      </c>
      <c r="AV312" s="90">
        <v>0</v>
      </c>
      <c r="AW312" s="89">
        <f>(AV312*$D312*$E312*$G312*$J312*$AW$10)</f>
        <v>0</v>
      </c>
      <c r="AX312" s="90">
        <v>0</v>
      </c>
      <c r="AY312" s="89">
        <f>(AX312*$D312*$E312*$G312*$J312*$AY$10)</f>
        <v>0</v>
      </c>
      <c r="AZ312" s="90">
        <v>0</v>
      </c>
      <c r="BA312" s="89">
        <f>(AZ312*$D312*$E312*$G312*$J312*$BA$10)</f>
        <v>0</v>
      </c>
      <c r="BB312" s="90"/>
      <c r="BC312" s="89">
        <f>(BB312*$D312*$E312*$G312*$J312*$BC$10)</f>
        <v>0</v>
      </c>
      <c r="BD312" s="90"/>
      <c r="BE312" s="89">
        <f>(BD312*$D312*$E312*$G312*$J312*$BE$10)</f>
        <v>0</v>
      </c>
      <c r="BF312" s="90"/>
      <c r="BG312" s="89">
        <f>(BF312*$D312*$E312*$G312*$K312*$BG$10)</f>
        <v>0</v>
      </c>
      <c r="BH312" s="90">
        <v>61</v>
      </c>
      <c r="BI312" s="89">
        <f>(BH312*$D312*$E312*$G312*$K312*$BI$10)</f>
        <v>1971305.28</v>
      </c>
      <c r="BJ312" s="90">
        <v>0</v>
      </c>
      <c r="BK312" s="89">
        <f>(BJ312*$D312*$E312*$G312*$K312*$BK$10)</f>
        <v>0</v>
      </c>
      <c r="BL312" s="90">
        <v>0</v>
      </c>
      <c r="BM312" s="89">
        <f>(BL312*$D312*$E312*$G312*$K312*$BM$10)</f>
        <v>0</v>
      </c>
      <c r="BN312" s="90">
        <v>9</v>
      </c>
      <c r="BO312" s="89">
        <f>(BN312*$D312*$E312*$G312*$K312*$BO$10)</f>
        <v>319933.15200000006</v>
      </c>
      <c r="BP312" s="90"/>
      <c r="BQ312" s="89">
        <f>(BP312*$D312*$E312*$G312*$K312*$BQ$10)</f>
        <v>0</v>
      </c>
      <c r="BR312" s="90"/>
      <c r="BS312" s="89">
        <f>(BR312*$D312*$E312*$G312*$K312*$BS$10)</f>
        <v>0</v>
      </c>
      <c r="BT312" s="90"/>
      <c r="BU312" s="89">
        <f>(BT312*$D312*$E312*$G312*$K312*$BU$10)</f>
        <v>0</v>
      </c>
      <c r="BV312" s="90">
        <v>7</v>
      </c>
      <c r="BW312" s="89">
        <f>(BV312*$D312*$E312*$G312*$K312*$BW$10)</f>
        <v>282769.19999999995</v>
      </c>
      <c r="BX312" s="90">
        <v>4</v>
      </c>
      <c r="BY312" s="89">
        <f>(BX312*$D312*$E312*$G312*$K312*$BY$10)</f>
        <v>129265.92</v>
      </c>
      <c r="BZ312" s="90"/>
      <c r="CA312" s="97">
        <f>(BZ312*$D312*$E312*$G312*$K312*$CA$10)</f>
        <v>0</v>
      </c>
      <c r="CB312" s="90">
        <v>0</v>
      </c>
      <c r="CC312" s="89">
        <f>(CB312*$D312*$E312*$G312*$J312*$CC$10)</f>
        <v>0</v>
      </c>
      <c r="CD312" s="90">
        <v>0</v>
      </c>
      <c r="CE312" s="89">
        <f>(CD312*$D312*$E312*$G312*$J312*$CE$10)</f>
        <v>0</v>
      </c>
      <c r="CF312" s="90">
        <v>0</v>
      </c>
      <c r="CG312" s="89">
        <f>(CF312*$D312*$E312*$G312*$J312*$CG$10)</f>
        <v>0</v>
      </c>
      <c r="CH312" s="90"/>
      <c r="CI312" s="90">
        <f>(CH312*$D312*$E312*$G312*$J312*$CI$10)</f>
        <v>0</v>
      </c>
      <c r="CJ312" s="90"/>
      <c r="CK312" s="89">
        <f>(CJ312*$D312*$E312*$G312*$K312*$CK$10)</f>
        <v>0</v>
      </c>
      <c r="CL312" s="90"/>
      <c r="CM312" s="89">
        <f>(CL312*$D312*$E312*$G312*$J312*$CM$10)</f>
        <v>0</v>
      </c>
      <c r="CN312" s="90"/>
      <c r="CO312" s="89">
        <f>(CN312*$D312*$E312*$G312*$J312*$CO$10)</f>
        <v>0</v>
      </c>
      <c r="CP312" s="90">
        <v>2</v>
      </c>
      <c r="CQ312" s="89">
        <f>(CP312*$D312*$E312*$G312*$J312*$CQ$10)</f>
        <v>37702.559999999998</v>
      </c>
      <c r="CR312" s="90"/>
      <c r="CS312" s="89">
        <f>(CR312*$D312*$E312*$G312*$J312*$CS$10)</f>
        <v>0</v>
      </c>
      <c r="CT312" s="90"/>
      <c r="CU312" s="89">
        <f>(CT312*$D312*$E312*$G312*$J312*$CU$10)</f>
        <v>0</v>
      </c>
      <c r="CV312" s="90">
        <v>0</v>
      </c>
      <c r="CW312" s="89">
        <f>(CV312*$D312*$E312*$G312*$K312*$CW$10)</f>
        <v>0</v>
      </c>
      <c r="CX312" s="104">
        <v>3</v>
      </c>
      <c r="CY312" s="89">
        <f>(CX312*$D312*$E312*$G312*$K312*$CY$10)</f>
        <v>87254.495999999999</v>
      </c>
      <c r="CZ312" s="90"/>
      <c r="DA312" s="89">
        <f>(CZ312*$D312*$E312*$G312*$J312*$DA$10)</f>
        <v>0</v>
      </c>
      <c r="DB312" s="90">
        <v>0</v>
      </c>
      <c r="DC312" s="95">
        <f>(DB312*$D312*$E312*$G312*$K312*$DC$10)</f>
        <v>0</v>
      </c>
      <c r="DD312" s="90"/>
      <c r="DE312" s="89">
        <f>(DD312*$D312*$E312*$G312*$K312*$DE$10)</f>
        <v>0</v>
      </c>
      <c r="DF312" s="105"/>
      <c r="DG312" s="89">
        <f>(DF312*$D312*$E312*$G312*$K312*$DG$10)</f>
        <v>0</v>
      </c>
      <c r="DH312" s="90"/>
      <c r="DI312" s="89">
        <f>(DH312*$D312*$E312*$G312*$K312*$DI$10)</f>
        <v>0</v>
      </c>
      <c r="DJ312" s="90"/>
      <c r="DK312" s="89">
        <f>(DJ312*$D312*$E312*$G312*$L312*$DK$10)</f>
        <v>0</v>
      </c>
      <c r="DL312" s="90"/>
      <c r="DM312" s="97">
        <f>(DL312*$D312*$E312*$G312*$M312*$DM$10)</f>
        <v>0</v>
      </c>
      <c r="DN312" s="99">
        <f t="shared" si="1673"/>
        <v>184</v>
      </c>
      <c r="DO312" s="97">
        <f t="shared" si="1673"/>
        <v>5747485.9680000003</v>
      </c>
    </row>
    <row r="313" spans="1:119" ht="49.5" customHeight="1" x14ac:dyDescent="0.25">
      <c r="A313" s="100"/>
      <c r="B313" s="101">
        <v>271</v>
      </c>
      <c r="C313" s="82" t="s">
        <v>441</v>
      </c>
      <c r="D313" s="83">
        <v>22900</v>
      </c>
      <c r="E313" s="102">
        <v>0.5</v>
      </c>
      <c r="F313" s="102"/>
      <c r="G313" s="85">
        <v>1</v>
      </c>
      <c r="H313" s="86"/>
      <c r="I313" s="86"/>
      <c r="J313" s="83">
        <v>1.4</v>
      </c>
      <c r="K313" s="83">
        <v>1.68</v>
      </c>
      <c r="L313" s="83">
        <v>2.23</v>
      </c>
      <c r="M313" s="87">
        <v>2.57</v>
      </c>
      <c r="N313" s="90">
        <v>2</v>
      </c>
      <c r="O313" s="89">
        <f t="shared" si="1510"/>
        <v>35266</v>
      </c>
      <c r="P313" s="90">
        <v>3</v>
      </c>
      <c r="Q313" s="90">
        <f>(P313*$D313*$E313*$G313*$J313*$Q$10)</f>
        <v>52899.000000000007</v>
      </c>
      <c r="R313" s="90">
        <v>40</v>
      </c>
      <c r="S313" s="89">
        <f>(R313*$D313*$E313*$G313*$J313*$S$10)</f>
        <v>705320</v>
      </c>
      <c r="T313" s="90"/>
      <c r="U313" s="89">
        <f t="shared" si="1776"/>
        <v>0</v>
      </c>
      <c r="V313" s="90"/>
      <c r="W313" s="89">
        <f>(V313*$D313*$E313*$G313*$J313*$W$10)</f>
        <v>0</v>
      </c>
      <c r="X313" s="90">
        <v>0</v>
      </c>
      <c r="Y313" s="89">
        <f>(X313*$D313*$E313*$G313*$J313*$Y$10)</f>
        <v>0</v>
      </c>
      <c r="Z313" s="90"/>
      <c r="AA313" s="89">
        <f>(Z313*$D313*$E313*$G313*$J313*$AA$10)</f>
        <v>0</v>
      </c>
      <c r="AB313" s="90">
        <v>0</v>
      </c>
      <c r="AC313" s="89">
        <f>(AB313*$D313*$E313*$G313*$J313*$AC$10)</f>
        <v>0</v>
      </c>
      <c r="AD313" s="90"/>
      <c r="AE313" s="89">
        <f>(AD313*$D313*$E313*$G313*$J313*$AE$10)</f>
        <v>0</v>
      </c>
      <c r="AF313" s="90"/>
      <c r="AG313" s="89">
        <f>(AF313*$D313*$E313*$G313*$J313*$AG$10)</f>
        <v>0</v>
      </c>
      <c r="AH313" s="90">
        <v>1</v>
      </c>
      <c r="AI313" s="89">
        <f>(AH313*$D313*$E313*$G313*$J313*$AI$10)</f>
        <v>17633</v>
      </c>
      <c r="AJ313" s="90">
        <v>20</v>
      </c>
      <c r="AK313" s="89">
        <f>(AJ313*$D313*$E313*$G313*$J313*$AK$10)</f>
        <v>352660</v>
      </c>
      <c r="AL313" s="104">
        <v>0</v>
      </c>
      <c r="AM313" s="89">
        <f>(AL313*$D313*$E313*$G313*$K313*$AM$10)</f>
        <v>0</v>
      </c>
      <c r="AN313" s="90"/>
      <c r="AO313" s="95">
        <f>(AN313*$D313*$E313*$G313*$K313*$AO$10)</f>
        <v>0</v>
      </c>
      <c r="AP313" s="90"/>
      <c r="AQ313" s="89">
        <f>(AP313*$D313*$E313*$G313*$J313*$AQ$10)</f>
        <v>0</v>
      </c>
      <c r="AR313" s="90">
        <v>1</v>
      </c>
      <c r="AS313" s="90">
        <f>(AR313*$D313*$E313*$G313*$J313*$AS$10)</f>
        <v>14426.999999999998</v>
      </c>
      <c r="AT313" s="90">
        <v>8</v>
      </c>
      <c r="AU313" s="90">
        <f>(AT313*$D313*$E313*$G313*$J313*$AU$10)</f>
        <v>147475.99999999997</v>
      </c>
      <c r="AV313" s="90">
        <v>0</v>
      </c>
      <c r="AW313" s="89">
        <f>(AV313*$D313*$E313*$G313*$J313*$AW$10)</f>
        <v>0</v>
      </c>
      <c r="AX313" s="90">
        <v>0</v>
      </c>
      <c r="AY313" s="89">
        <f>(AX313*$D313*$E313*$G313*$J313*$AY$10)</f>
        <v>0</v>
      </c>
      <c r="AZ313" s="90">
        <v>0</v>
      </c>
      <c r="BA313" s="89">
        <f>(AZ313*$D313*$E313*$G313*$J313*$BA$10)</f>
        <v>0</v>
      </c>
      <c r="BB313" s="90">
        <v>1</v>
      </c>
      <c r="BC313" s="89">
        <f>(BB313*$D313*$E313*$G313*$J313*$BC$10)</f>
        <v>17633</v>
      </c>
      <c r="BD313" s="90"/>
      <c r="BE313" s="89">
        <f>(BD313*$D313*$E313*$G313*$J313*$BE$10)</f>
        <v>0</v>
      </c>
      <c r="BF313" s="90">
        <v>1</v>
      </c>
      <c r="BG313" s="89">
        <f>(BF313*$D313*$E313*$G313*$K313*$BG$10)</f>
        <v>19236</v>
      </c>
      <c r="BH313" s="90">
        <v>1</v>
      </c>
      <c r="BI313" s="89">
        <f>(BH313*$D313*$E313*$G313*$K313*$BI$10)</f>
        <v>19236</v>
      </c>
      <c r="BJ313" s="90">
        <v>0</v>
      </c>
      <c r="BK313" s="89">
        <f>(BJ313*$D313*$E313*$G313*$K313*$BK$10)</f>
        <v>0</v>
      </c>
      <c r="BL313" s="90">
        <v>0</v>
      </c>
      <c r="BM313" s="89">
        <f>(BL313*$D313*$E313*$G313*$K313*$BM$10)</f>
        <v>0</v>
      </c>
      <c r="BN313" s="90">
        <v>1</v>
      </c>
      <c r="BO313" s="89">
        <f>(BN313*$D313*$E313*$G313*$K313*$BO$10)</f>
        <v>21159.600000000002</v>
      </c>
      <c r="BP313" s="90"/>
      <c r="BQ313" s="89">
        <f>(BP313*$D313*$E313*$G313*$K313*$BQ$10)</f>
        <v>0</v>
      </c>
      <c r="BR313" s="90"/>
      <c r="BS313" s="89">
        <f>(BR313*$D313*$E313*$G313*$K313*$BS$10)</f>
        <v>0</v>
      </c>
      <c r="BT313" s="90"/>
      <c r="BU313" s="89">
        <f>(BT313*$D313*$E313*$G313*$K313*$BU$10)</f>
        <v>0</v>
      </c>
      <c r="BV313" s="90">
        <v>3</v>
      </c>
      <c r="BW313" s="89">
        <f>(BV313*$D313*$E313*$G313*$K313*$BW$10)</f>
        <v>72135</v>
      </c>
      <c r="BX313" s="90">
        <v>7</v>
      </c>
      <c r="BY313" s="89">
        <f>(BX313*$D313*$E313*$G313*$K313*$BY$10)</f>
        <v>134652</v>
      </c>
      <c r="BZ313" s="90">
        <v>1</v>
      </c>
      <c r="CA313" s="97">
        <f>(BZ313*$D313*$E313*$G313*$K313*$CA$10)</f>
        <v>19236</v>
      </c>
      <c r="CB313" s="90">
        <v>0</v>
      </c>
      <c r="CC313" s="89">
        <f>(CB313*$D313*$E313*$G313*$J313*$CC$10)</f>
        <v>0</v>
      </c>
      <c r="CD313" s="90">
        <v>0</v>
      </c>
      <c r="CE313" s="89">
        <f>(CD313*$D313*$E313*$G313*$J313*$CE$10)</f>
        <v>0</v>
      </c>
      <c r="CF313" s="90">
        <v>0</v>
      </c>
      <c r="CG313" s="89">
        <f>(CF313*$D313*$E313*$G313*$J313*$CG$10)</f>
        <v>0</v>
      </c>
      <c r="CH313" s="90"/>
      <c r="CI313" s="90">
        <f>(CH313*$D313*$E313*$G313*$J313*$CI$10)</f>
        <v>0</v>
      </c>
      <c r="CJ313" s="90"/>
      <c r="CK313" s="89">
        <f>(CJ313*$D313*$E313*$G313*$K313*$CK$10)</f>
        <v>0</v>
      </c>
      <c r="CL313" s="90">
        <v>17</v>
      </c>
      <c r="CM313" s="89">
        <f>(CL313*$D313*$E313*$G313*$J313*$CM$10)</f>
        <v>190757</v>
      </c>
      <c r="CN313" s="90"/>
      <c r="CO313" s="89">
        <f>(CN313*$D313*$E313*$G313*$J313*$CO$10)</f>
        <v>0</v>
      </c>
      <c r="CP313" s="90"/>
      <c r="CQ313" s="89">
        <f>(CP313*$D313*$E313*$G313*$J313*$CQ$10)</f>
        <v>0</v>
      </c>
      <c r="CR313" s="90"/>
      <c r="CS313" s="89">
        <f>(CR313*$D313*$E313*$G313*$J313*$CS$10)</f>
        <v>0</v>
      </c>
      <c r="CT313" s="90"/>
      <c r="CU313" s="89">
        <f>(CT313*$D313*$E313*$G313*$J313*$CU$10)</f>
        <v>0</v>
      </c>
      <c r="CV313" s="90">
        <v>0</v>
      </c>
      <c r="CW313" s="89">
        <f>(CV313*$D313*$E313*$G313*$K313*$CW$10)</f>
        <v>0</v>
      </c>
      <c r="CX313" s="104">
        <v>3</v>
      </c>
      <c r="CY313" s="89">
        <f>(CX313*$D313*$E313*$G313*$K313*$CY$10)</f>
        <v>51937.200000000004</v>
      </c>
      <c r="CZ313" s="90"/>
      <c r="DA313" s="89">
        <f>(CZ313*$D313*$E313*$G313*$J313*$DA$10)</f>
        <v>0</v>
      </c>
      <c r="DB313" s="90">
        <v>0</v>
      </c>
      <c r="DC313" s="95">
        <f>(DB313*$D313*$E313*$G313*$K313*$DC$10)</f>
        <v>0</v>
      </c>
      <c r="DD313" s="90"/>
      <c r="DE313" s="89">
        <f>(DD313*$D313*$E313*$G313*$K313*$DE$10)</f>
        <v>0</v>
      </c>
      <c r="DF313" s="105"/>
      <c r="DG313" s="89">
        <f>(DF313*$D313*$E313*$G313*$K313*$DG$10)</f>
        <v>0</v>
      </c>
      <c r="DH313" s="90"/>
      <c r="DI313" s="89">
        <f>(DH313*$D313*$E313*$G313*$K313*$DI$10)</f>
        <v>0</v>
      </c>
      <c r="DJ313" s="90"/>
      <c r="DK313" s="89">
        <f>(DJ313*$D313*$E313*$G313*$L313*$DK$10)</f>
        <v>0</v>
      </c>
      <c r="DL313" s="90">
        <v>3</v>
      </c>
      <c r="DM313" s="97">
        <f>(DL313*$D313*$E313*$G313*$M313*$DM$10)</f>
        <v>105935.4</v>
      </c>
      <c r="DN313" s="99">
        <f t="shared" si="1673"/>
        <v>113</v>
      </c>
      <c r="DO313" s="97">
        <f t="shared" si="1673"/>
        <v>1977598.2</v>
      </c>
    </row>
    <row r="314" spans="1:119" ht="30" customHeight="1" x14ac:dyDescent="0.25">
      <c r="A314" s="100"/>
      <c r="B314" s="101">
        <v>272</v>
      </c>
      <c r="C314" s="82" t="s">
        <v>442</v>
      </c>
      <c r="D314" s="83">
        <v>22900</v>
      </c>
      <c r="E314" s="102">
        <v>0.37</v>
      </c>
      <c r="F314" s="102"/>
      <c r="G314" s="85">
        <v>1</v>
      </c>
      <c r="H314" s="86"/>
      <c r="I314" s="86"/>
      <c r="J314" s="83">
        <v>1.4</v>
      </c>
      <c r="K314" s="83">
        <v>1.68</v>
      </c>
      <c r="L314" s="83">
        <v>2.23</v>
      </c>
      <c r="M314" s="87">
        <v>2.57</v>
      </c>
      <c r="N314" s="90">
        <v>8</v>
      </c>
      <c r="O314" s="89">
        <f>(N314*$D314*$E314*$G314*$J314)</f>
        <v>94897.599999999991</v>
      </c>
      <c r="P314" s="90">
        <v>64</v>
      </c>
      <c r="Q314" s="90">
        <f>(P314*$D314*$E314*$G314*$J314)</f>
        <v>759180.79999999993</v>
      </c>
      <c r="R314" s="90">
        <v>4</v>
      </c>
      <c r="S314" s="89">
        <f>(R314*$D314*$E314*$G314*$J314)</f>
        <v>47448.799999999996</v>
      </c>
      <c r="T314" s="90"/>
      <c r="U314" s="89">
        <f>(T314*$D314*$E314*$G314*$J314)</f>
        <v>0</v>
      </c>
      <c r="V314" s="90"/>
      <c r="W314" s="89">
        <f>(V314*$D314*$E314*$G314*$J314)</f>
        <v>0</v>
      </c>
      <c r="X314" s="90">
        <v>0</v>
      </c>
      <c r="Y314" s="89">
        <f>(X314*$D314*$E314*$G314*$J314)</f>
        <v>0</v>
      </c>
      <c r="Z314" s="90"/>
      <c r="AA314" s="89">
        <f>(Z314*$D314*$E314*$G314*$J314)</f>
        <v>0</v>
      </c>
      <c r="AB314" s="90">
        <v>0</v>
      </c>
      <c r="AC314" s="89">
        <f>(AB314*$D314*$E314*$G314*$J314)</f>
        <v>0</v>
      </c>
      <c r="AD314" s="90"/>
      <c r="AE314" s="89">
        <f>(AD314*$D314*$E314*$G314*$J314)</f>
        <v>0</v>
      </c>
      <c r="AF314" s="90">
        <v>0</v>
      </c>
      <c r="AG314" s="89">
        <f>(AF314*$D314*$E314*$G314*$J314)</f>
        <v>0</v>
      </c>
      <c r="AH314" s="90">
        <v>27</v>
      </c>
      <c r="AI314" s="89">
        <f>(AH314*$D314*$E314*$G314*$J314)</f>
        <v>320279.39999999997</v>
      </c>
      <c r="AJ314" s="90">
        <v>20</v>
      </c>
      <c r="AK314" s="89">
        <f>(AJ314*$D314*$E314*$G314*$J314)</f>
        <v>237243.99999999997</v>
      </c>
      <c r="AL314" s="103">
        <v>0</v>
      </c>
      <c r="AM314" s="89">
        <f>(AL314*$D314*$E314*$G314*$K314)</f>
        <v>0</v>
      </c>
      <c r="AN314" s="90">
        <v>5</v>
      </c>
      <c r="AO314" s="95">
        <f>(AN314*$D314*$E314*$G314*$K314)</f>
        <v>71173.2</v>
      </c>
      <c r="AP314" s="90"/>
      <c r="AQ314" s="89">
        <f>(AP314*$D314*$E314*$G314*$J314)</f>
        <v>0</v>
      </c>
      <c r="AR314" s="90"/>
      <c r="AS314" s="90">
        <f>(AR314*$D314*$E314*$G314*$J314)</f>
        <v>0</v>
      </c>
      <c r="AT314" s="90">
        <v>15</v>
      </c>
      <c r="AU314" s="90">
        <f>(AT314*$D314*$E314*$G314*$J314)</f>
        <v>177933</v>
      </c>
      <c r="AV314" s="90">
        <v>0</v>
      </c>
      <c r="AW314" s="89">
        <f>(AV314*$D314*$E314*$G314*$J314)</f>
        <v>0</v>
      </c>
      <c r="AX314" s="90">
        <v>0</v>
      </c>
      <c r="AY314" s="89">
        <f>(AX314*$D314*$E314*$G314*$J314)</f>
        <v>0</v>
      </c>
      <c r="AZ314" s="90">
        <v>0</v>
      </c>
      <c r="BA314" s="89">
        <f>(AZ314*$D314*$E314*$G314*$J314)</f>
        <v>0</v>
      </c>
      <c r="BB314" s="90">
        <v>80</v>
      </c>
      <c r="BC314" s="89">
        <f>(BB314*$D314*$E314*$G314*$J314)</f>
        <v>948975.99999999988</v>
      </c>
      <c r="BD314" s="90">
        <v>25</v>
      </c>
      <c r="BE314" s="89">
        <f>(BD314*$D314*$E314*$G314*$J314)</f>
        <v>296555</v>
      </c>
      <c r="BF314" s="90">
        <v>20</v>
      </c>
      <c r="BG314" s="89">
        <f>(BF314*$D314*$E314*$G314*$K314)</f>
        <v>284692.8</v>
      </c>
      <c r="BH314" s="90">
        <v>65</v>
      </c>
      <c r="BI314" s="89">
        <f>(BH314*$D314*$E314*$G314*$K314)</f>
        <v>925251.6</v>
      </c>
      <c r="BJ314" s="90">
        <v>0</v>
      </c>
      <c r="BK314" s="89">
        <f>(BJ314*$D314*$E314*$G314*$K314)</f>
        <v>0</v>
      </c>
      <c r="BL314" s="90">
        <v>0</v>
      </c>
      <c r="BM314" s="89">
        <f>(BL314*$D314*$E314*$G314*$K314)</f>
        <v>0</v>
      </c>
      <c r="BN314" s="90">
        <v>39</v>
      </c>
      <c r="BO314" s="89">
        <f>(BN314*$D314*$E314*$G314*$K314)</f>
        <v>555150.96</v>
      </c>
      <c r="BP314" s="90">
        <v>20</v>
      </c>
      <c r="BQ314" s="89">
        <f>(BP314*$D314*$E314*$G314*$K314)</f>
        <v>284692.8</v>
      </c>
      <c r="BR314" s="90">
        <v>12</v>
      </c>
      <c r="BS314" s="89">
        <f>(BR314*$D314*$E314*$G314*$K314)</f>
        <v>170815.68</v>
      </c>
      <c r="BT314" s="90">
        <v>12</v>
      </c>
      <c r="BU314" s="89">
        <f>(BT314*$D314*$E314*$G314*$K314)</f>
        <v>170815.68</v>
      </c>
      <c r="BV314" s="90">
        <v>20</v>
      </c>
      <c r="BW314" s="89">
        <f>(BV314*$D314*$E314*$G314*$K314)</f>
        <v>284692.8</v>
      </c>
      <c r="BX314" s="90">
        <v>22</v>
      </c>
      <c r="BY314" s="89">
        <f>(BX314*$D314*$E314*$G314*$K314)</f>
        <v>313162.08</v>
      </c>
      <c r="BZ314" s="90">
        <v>7</v>
      </c>
      <c r="CA314" s="97">
        <f>(BZ314*$D314*$E314*$G314*$K314)</f>
        <v>99642.48</v>
      </c>
      <c r="CB314" s="90">
        <v>0</v>
      </c>
      <c r="CC314" s="89">
        <f>(CB314*$D314*$E314*$G314*$J314)</f>
        <v>0</v>
      </c>
      <c r="CD314" s="90">
        <v>0</v>
      </c>
      <c r="CE314" s="89">
        <f>(CD314*$D314*$E314*$G314*$J314)</f>
        <v>0</v>
      </c>
      <c r="CF314" s="90">
        <v>0</v>
      </c>
      <c r="CG314" s="89">
        <f>(CF314*$D314*$E314*$G314*$J314)</f>
        <v>0</v>
      </c>
      <c r="CH314" s="90"/>
      <c r="CI314" s="90">
        <f>(CH314*$D314*$E314*$G314*$J314)</f>
        <v>0</v>
      </c>
      <c r="CJ314" s="90"/>
      <c r="CK314" s="89">
        <f>(CJ314*$D314*$E314*$G314*$K314)</f>
        <v>0</v>
      </c>
      <c r="CL314" s="90">
        <v>4</v>
      </c>
      <c r="CM314" s="89">
        <f>(CL314*$D314*$E314*$G314*$J314)</f>
        <v>47448.799999999996</v>
      </c>
      <c r="CN314" s="90"/>
      <c r="CO314" s="89">
        <f>(CN314*$D314*$E314*$G314*$J314)</f>
        <v>0</v>
      </c>
      <c r="CP314" s="90"/>
      <c r="CQ314" s="89">
        <f>(CP314*$D314*$E314*$G314*$J314)</f>
        <v>0</v>
      </c>
      <c r="CR314" s="90">
        <v>7</v>
      </c>
      <c r="CS314" s="89">
        <f>(CR314*$D314*$E314*$G314*$J314)</f>
        <v>83035.399999999994</v>
      </c>
      <c r="CT314" s="90">
        <v>10</v>
      </c>
      <c r="CU314" s="89">
        <f>(CT314*$D314*$E314*$G314*$J314)</f>
        <v>118621.99999999999</v>
      </c>
      <c r="CV314" s="90">
        <v>0</v>
      </c>
      <c r="CW314" s="89">
        <f>(CV314*$D314*$E314*$G314*$K314)</f>
        <v>0</v>
      </c>
      <c r="CX314" s="104">
        <v>0</v>
      </c>
      <c r="CY314" s="89">
        <f>(CX314*$D314*$E314*$G314*$K314)</f>
        <v>0</v>
      </c>
      <c r="CZ314" s="90"/>
      <c r="DA314" s="89">
        <f>(CZ314*$D314*$E314*$G314*$J314)</f>
        <v>0</v>
      </c>
      <c r="DB314" s="90">
        <v>0</v>
      </c>
      <c r="DC314" s="95">
        <f>(DB314*$D314*$E314*$G314*$K314)</f>
        <v>0</v>
      </c>
      <c r="DD314" s="90"/>
      <c r="DE314" s="89">
        <f>(DD314*$D314*$E314*$G314*$K314)</f>
        <v>0</v>
      </c>
      <c r="DF314" s="105">
        <v>7</v>
      </c>
      <c r="DG314" s="89">
        <f>(DF314*$D314*$E314*$G314*$K314)</f>
        <v>99642.48</v>
      </c>
      <c r="DH314" s="90">
        <v>4</v>
      </c>
      <c r="DI314" s="89">
        <f>(DH314*$D314*$E314*$G314*$K314)</f>
        <v>56938.559999999998</v>
      </c>
      <c r="DJ314" s="90">
        <v>2</v>
      </c>
      <c r="DK314" s="89">
        <f>(DJ314*$D314*$E314*$G314*$L314)</f>
        <v>37789.58</v>
      </c>
      <c r="DL314" s="90">
        <v>10</v>
      </c>
      <c r="DM314" s="97">
        <f>(DL314*$D314*$E314*$G314*$M314)</f>
        <v>217756.09999999998</v>
      </c>
      <c r="DN314" s="99">
        <f t="shared" si="1673"/>
        <v>509</v>
      </c>
      <c r="DO314" s="97">
        <f t="shared" si="1673"/>
        <v>6703837.5999999996</v>
      </c>
    </row>
    <row r="315" spans="1:119" ht="36" customHeight="1" x14ac:dyDescent="0.25">
      <c r="A315" s="100"/>
      <c r="B315" s="101">
        <v>273</v>
      </c>
      <c r="C315" s="82" t="s">
        <v>443</v>
      </c>
      <c r="D315" s="83">
        <v>22900</v>
      </c>
      <c r="E315" s="102">
        <v>1.19</v>
      </c>
      <c r="F315" s="102"/>
      <c r="G315" s="147">
        <v>1</v>
      </c>
      <c r="H315" s="148"/>
      <c r="I315" s="148"/>
      <c r="J315" s="83">
        <v>1.4</v>
      </c>
      <c r="K315" s="83">
        <v>1.68</v>
      </c>
      <c r="L315" s="83">
        <v>2.23</v>
      </c>
      <c r="M315" s="87">
        <v>2.57</v>
      </c>
      <c r="N315" s="90">
        <v>3</v>
      </c>
      <c r="O315" s="89">
        <f t="shared" ref="O315" si="1777">(N315*$D315*$E315*$G315*$J315)</f>
        <v>114454.2</v>
      </c>
      <c r="P315" s="90">
        <v>1</v>
      </c>
      <c r="Q315" s="90">
        <f t="shared" ref="Q315" si="1778">(P315*$D315*$E315*$G315*$J315)</f>
        <v>38151.399999999994</v>
      </c>
      <c r="R315" s="90">
        <v>11</v>
      </c>
      <c r="S315" s="89">
        <f t="shared" ref="S315" si="1779">(R315*$D315*$E315*$G315*$J315)</f>
        <v>419665.39999999997</v>
      </c>
      <c r="T315" s="90"/>
      <c r="U315" s="89">
        <f t="shared" ref="U315" si="1780">(T315*$D315*$E315*$G315*$J315)</f>
        <v>0</v>
      </c>
      <c r="V315" s="90">
        <v>110</v>
      </c>
      <c r="W315" s="89">
        <f t="shared" ref="W315" si="1781">(V315*$D315*$E315*$G315*$J315)</f>
        <v>4196654</v>
      </c>
      <c r="X315" s="90">
        <v>0</v>
      </c>
      <c r="Y315" s="89">
        <f t="shared" ref="Y315" si="1782">(X315*$D315*$E315*$G315*$J315)</f>
        <v>0</v>
      </c>
      <c r="Z315" s="90"/>
      <c r="AA315" s="89">
        <f t="shared" ref="AA315" si="1783">(Z315*$D315*$E315*$G315*$J315)</f>
        <v>0</v>
      </c>
      <c r="AB315" s="90">
        <v>0</v>
      </c>
      <c r="AC315" s="89">
        <f t="shared" ref="AC315" si="1784">(AB315*$D315*$E315*$G315*$J315)</f>
        <v>0</v>
      </c>
      <c r="AD315" s="90">
        <v>4</v>
      </c>
      <c r="AE315" s="89">
        <f t="shared" ref="AE315" si="1785">(AD315*$D315*$E315*$G315*$J315)</f>
        <v>152605.59999999998</v>
      </c>
      <c r="AF315" s="90">
        <v>0</v>
      </c>
      <c r="AG315" s="89">
        <f t="shared" ref="AG315" si="1786">(AF315*$D315*$E315*$G315*$J315)</f>
        <v>0</v>
      </c>
      <c r="AH315" s="92"/>
      <c r="AI315" s="89">
        <f t="shared" ref="AI315" si="1787">(AH315*$D315*$E315*$G315*$J315)</f>
        <v>0</v>
      </c>
      <c r="AJ315" s="90">
        <v>4</v>
      </c>
      <c r="AK315" s="89">
        <f t="shared" ref="AK315" si="1788">(AJ315*$D315*$E315*$G315*$J315)</f>
        <v>152605.59999999998</v>
      </c>
      <c r="AL315" s="104">
        <v>116</v>
      </c>
      <c r="AM315" s="89">
        <f t="shared" ref="AM315" si="1789">(AL315*$D315*$E315*$G315*$K315)</f>
        <v>5310674.88</v>
      </c>
      <c r="AN315" s="90"/>
      <c r="AO315" s="95">
        <f t="shared" ref="AO315" si="1790">(AN315*$D315*$E315*$G315*$K315)</f>
        <v>0</v>
      </c>
      <c r="AP315" s="90"/>
      <c r="AQ315" s="89">
        <f t="shared" ref="AQ315" si="1791">(AP315*$D315*$E315*$G315*$J315)</f>
        <v>0</v>
      </c>
      <c r="AR315" s="90">
        <v>3</v>
      </c>
      <c r="AS315" s="90">
        <f t="shared" ref="AS315" si="1792">(AR315*$D315*$E315*$G315*$J315)</f>
        <v>114454.2</v>
      </c>
      <c r="AT315" s="90">
        <v>10</v>
      </c>
      <c r="AU315" s="90">
        <f t="shared" ref="AU315" si="1793">(AT315*$D315*$E315*$G315*$J315)</f>
        <v>381514</v>
      </c>
      <c r="AV315" s="90">
        <v>0</v>
      </c>
      <c r="AW315" s="89">
        <f t="shared" ref="AW315" si="1794">(AV315*$D315*$E315*$G315*$J315)</f>
        <v>0</v>
      </c>
      <c r="AX315" s="90">
        <v>0</v>
      </c>
      <c r="AY315" s="89">
        <f t="shared" ref="AY315" si="1795">(AX315*$D315*$E315*$G315*$J315)</f>
        <v>0</v>
      </c>
      <c r="AZ315" s="90">
        <v>0</v>
      </c>
      <c r="BA315" s="89">
        <f t="shared" ref="BA315" si="1796">(AZ315*$D315*$E315*$G315*$J315)</f>
        <v>0</v>
      </c>
      <c r="BB315" s="90"/>
      <c r="BC315" s="89">
        <f t="shared" ref="BC315" si="1797">(BB315*$D315*$E315*$G315*$J315)</f>
        <v>0</v>
      </c>
      <c r="BD315" s="90"/>
      <c r="BE315" s="89">
        <f t="shared" ref="BE315" si="1798">(BD315*$D315*$E315*$G315*$J315)</f>
        <v>0</v>
      </c>
      <c r="BF315" s="90"/>
      <c r="BG315" s="89">
        <f t="shared" ref="BG315" si="1799">(BF315*$D315*$E315*$G315*$K315)</f>
        <v>0</v>
      </c>
      <c r="BH315" s="90"/>
      <c r="BI315" s="89">
        <f t="shared" ref="BI315" si="1800">(BH315*$D315*$E315*$G315*$K315)</f>
        <v>0</v>
      </c>
      <c r="BJ315" s="90">
        <v>0</v>
      </c>
      <c r="BK315" s="89">
        <f t="shared" ref="BK315" si="1801">(BJ315*$D315*$E315*$G315*$K315)</f>
        <v>0</v>
      </c>
      <c r="BL315" s="90">
        <v>0</v>
      </c>
      <c r="BM315" s="89">
        <f t="shared" ref="BM315" si="1802">(BL315*$D315*$E315*$G315*$K315)</f>
        <v>0</v>
      </c>
      <c r="BN315" s="90"/>
      <c r="BO315" s="89">
        <f t="shared" ref="BO315" si="1803">(BN315*$D315*$E315*$G315*$K315)</f>
        <v>0</v>
      </c>
      <c r="BP315" s="90"/>
      <c r="BQ315" s="89">
        <f t="shared" ref="BQ315" si="1804">(BP315*$D315*$E315*$G315*$K315)</f>
        <v>0</v>
      </c>
      <c r="BR315" s="90"/>
      <c r="BS315" s="89">
        <f t="shared" ref="BS315" si="1805">(BR315*$D315*$E315*$G315*$K315)</f>
        <v>0</v>
      </c>
      <c r="BT315" s="90"/>
      <c r="BU315" s="89">
        <f t="shared" ref="BU315" si="1806">(BT315*$D315*$E315*$G315*$K315)</f>
        <v>0</v>
      </c>
      <c r="BV315" s="90"/>
      <c r="BW315" s="89">
        <f t="shared" ref="BW315" si="1807">(BV315*$D315*$E315*$G315*$K315)</f>
        <v>0</v>
      </c>
      <c r="BX315" s="90">
        <v>5</v>
      </c>
      <c r="BY315" s="89">
        <f t="shared" ref="BY315" si="1808">(BX315*$D315*$E315*$G315*$K315)</f>
        <v>228908.4</v>
      </c>
      <c r="BZ315" s="90"/>
      <c r="CA315" s="97">
        <f t="shared" ref="CA315" si="1809">(BZ315*$D315*$E315*$G315*$K315)</f>
        <v>0</v>
      </c>
      <c r="CB315" s="90">
        <v>0</v>
      </c>
      <c r="CC315" s="89">
        <f t="shared" ref="CC315" si="1810">(CB315*$D315*$E315*$G315*$J315)</f>
        <v>0</v>
      </c>
      <c r="CD315" s="90">
        <v>0</v>
      </c>
      <c r="CE315" s="89">
        <f t="shared" ref="CE315" si="1811">(CD315*$D315*$E315*$G315*$J315)</f>
        <v>0</v>
      </c>
      <c r="CF315" s="90">
        <v>15</v>
      </c>
      <c r="CG315" s="89">
        <f t="shared" ref="CG315" si="1812">(CF315*$D315*$E315*$G315*$J315)</f>
        <v>572271</v>
      </c>
      <c r="CH315" s="90"/>
      <c r="CI315" s="90">
        <f t="shared" ref="CI315" si="1813">(CH315*$D315*$E315*$G315*$J315)</f>
        <v>0</v>
      </c>
      <c r="CJ315" s="90"/>
      <c r="CK315" s="89">
        <f t="shared" ref="CK315" si="1814">(CJ315*$D315*$E315*$G315*$K315)</f>
        <v>0</v>
      </c>
      <c r="CL315" s="90">
        <v>0</v>
      </c>
      <c r="CM315" s="89">
        <f t="shared" ref="CM315" si="1815">(CL315*$D315*$E315*$G315*$J315)</f>
        <v>0</v>
      </c>
      <c r="CN315" s="90"/>
      <c r="CO315" s="89">
        <f t="shared" ref="CO315" si="1816">(CN315*$D315*$E315*$G315*$J315)</f>
        <v>0</v>
      </c>
      <c r="CP315" s="90"/>
      <c r="CQ315" s="89">
        <f t="shared" ref="CQ315" si="1817">(CP315*$D315*$E315*$G315*$J315)</f>
        <v>0</v>
      </c>
      <c r="CR315" s="90"/>
      <c r="CS315" s="89">
        <f t="shared" ref="CS315" si="1818">(CR315*$D315*$E315*$G315*$J315)</f>
        <v>0</v>
      </c>
      <c r="CT315" s="90"/>
      <c r="CU315" s="89">
        <f t="shared" ref="CU315" si="1819">(CT315*$D315*$E315*$G315*$J315)</f>
        <v>0</v>
      </c>
      <c r="CV315" s="90">
        <v>0</v>
      </c>
      <c r="CW315" s="89">
        <f t="shared" ref="CW315" si="1820">(CV315*$D315*$E315*$G315*$K315)</f>
        <v>0</v>
      </c>
      <c r="CX315" s="104"/>
      <c r="CY315" s="89">
        <f t="shared" ref="CY315" si="1821">(CX315*$D315*$E315*$G315*$K315)</f>
        <v>0</v>
      </c>
      <c r="CZ315" s="90"/>
      <c r="DA315" s="89">
        <f t="shared" ref="DA315" si="1822">(CZ315*$D315*$E315*$G315*$J315)</f>
        <v>0</v>
      </c>
      <c r="DB315" s="90">
        <v>0</v>
      </c>
      <c r="DC315" s="95">
        <f t="shared" ref="DC315" si="1823">(DB315*$D315*$E315*$G315*$K315)</f>
        <v>0</v>
      </c>
      <c r="DD315" s="90">
        <v>0</v>
      </c>
      <c r="DE315" s="89">
        <f t="shared" ref="DE315" si="1824">(DD315*$D315*$E315*$G315*$K315)</f>
        <v>0</v>
      </c>
      <c r="DF315" s="105"/>
      <c r="DG315" s="89">
        <f t="shared" ref="DG315" si="1825">(DF315*$D315*$E315*$G315*$K315)</f>
        <v>0</v>
      </c>
      <c r="DH315" s="90"/>
      <c r="DI315" s="89">
        <f t="shared" ref="DI315" si="1826">(DH315*$D315*$E315*$G315*$K315)</f>
        <v>0</v>
      </c>
      <c r="DJ315" s="90"/>
      <c r="DK315" s="89">
        <f t="shared" ref="DK315" si="1827">(DJ315*$D315*$E315*$G315*$L315)</f>
        <v>0</v>
      </c>
      <c r="DL315" s="90"/>
      <c r="DM315" s="97">
        <f t="shared" ref="DM315" si="1828">(DL315*$D315*$E315*$G315*$M315)</f>
        <v>0</v>
      </c>
      <c r="DN315" s="99">
        <f t="shared" si="1673"/>
        <v>282</v>
      </c>
      <c r="DO315" s="97">
        <f t="shared" si="1673"/>
        <v>11681958.679999998</v>
      </c>
    </row>
    <row r="316" spans="1:119" ht="22.5" customHeight="1" x14ac:dyDescent="0.25">
      <c r="A316" s="100">
        <v>32</v>
      </c>
      <c r="B316" s="179"/>
      <c r="C316" s="178" t="s">
        <v>444</v>
      </c>
      <c r="D316" s="83">
        <v>22900</v>
      </c>
      <c r="E316" s="180">
        <v>1.2</v>
      </c>
      <c r="F316" s="180"/>
      <c r="G316" s="85">
        <v>1</v>
      </c>
      <c r="H316" s="86"/>
      <c r="I316" s="86"/>
      <c r="J316" s="83">
        <v>1.4</v>
      </c>
      <c r="K316" s="83">
        <v>1.68</v>
      </c>
      <c r="L316" s="83">
        <v>2.23</v>
      </c>
      <c r="M316" s="87">
        <v>2.57</v>
      </c>
      <c r="N316" s="110">
        <f>SUM(N317:N334)</f>
        <v>840</v>
      </c>
      <c r="O316" s="110">
        <f t="shared" ref="O316:BZ316" si="1829">SUM(O317:O334)</f>
        <v>45268142.920000002</v>
      </c>
      <c r="P316" s="110">
        <f t="shared" si="1829"/>
        <v>724</v>
      </c>
      <c r="Q316" s="110">
        <f t="shared" si="1829"/>
        <v>35857250.519999988</v>
      </c>
      <c r="R316" s="110">
        <f t="shared" si="1829"/>
        <v>324</v>
      </c>
      <c r="S316" s="110">
        <f t="shared" si="1829"/>
        <v>15790351.5</v>
      </c>
      <c r="T316" s="110">
        <f t="shared" si="1829"/>
        <v>63</v>
      </c>
      <c r="U316" s="110">
        <f t="shared" si="1829"/>
        <v>3054023.5774999997</v>
      </c>
      <c r="V316" s="110">
        <f t="shared" si="1829"/>
        <v>88</v>
      </c>
      <c r="W316" s="110">
        <f t="shared" si="1829"/>
        <v>4997897.5200000005</v>
      </c>
      <c r="X316" s="110">
        <f t="shared" si="1829"/>
        <v>0</v>
      </c>
      <c r="Y316" s="110">
        <f t="shared" si="1829"/>
        <v>0</v>
      </c>
      <c r="Z316" s="110">
        <f t="shared" si="1829"/>
        <v>0</v>
      </c>
      <c r="AA316" s="110">
        <f t="shared" si="1829"/>
        <v>0</v>
      </c>
      <c r="AB316" s="110">
        <f t="shared" si="1829"/>
        <v>0</v>
      </c>
      <c r="AC316" s="110">
        <f t="shared" si="1829"/>
        <v>0</v>
      </c>
      <c r="AD316" s="110">
        <f t="shared" si="1829"/>
        <v>230</v>
      </c>
      <c r="AE316" s="110">
        <f t="shared" si="1829"/>
        <v>11501396.76</v>
      </c>
      <c r="AF316" s="110">
        <f t="shared" si="1829"/>
        <v>0</v>
      </c>
      <c r="AG316" s="110">
        <f t="shared" si="1829"/>
        <v>0</v>
      </c>
      <c r="AH316" s="110">
        <f t="shared" si="1829"/>
        <v>0</v>
      </c>
      <c r="AI316" s="110">
        <f t="shared" si="1829"/>
        <v>0</v>
      </c>
      <c r="AJ316" s="110">
        <f t="shared" si="1829"/>
        <v>495</v>
      </c>
      <c r="AK316" s="110">
        <f t="shared" si="1829"/>
        <v>22443090.039999999</v>
      </c>
      <c r="AL316" s="110">
        <f t="shared" si="1829"/>
        <v>61</v>
      </c>
      <c r="AM316" s="110">
        <f t="shared" si="1829"/>
        <v>4575282.5999999996</v>
      </c>
      <c r="AN316" s="110">
        <f t="shared" si="1829"/>
        <v>35</v>
      </c>
      <c r="AO316" s="110">
        <f t="shared" si="1829"/>
        <v>1789717.44</v>
      </c>
      <c r="AP316" s="110">
        <v>0</v>
      </c>
      <c r="AQ316" s="110">
        <f t="shared" si="1829"/>
        <v>0</v>
      </c>
      <c r="AR316" s="110">
        <f t="shared" si="1829"/>
        <v>2</v>
      </c>
      <c r="AS316" s="110">
        <f t="shared" si="1829"/>
        <v>60753.69999999999</v>
      </c>
      <c r="AT316" s="110">
        <f t="shared" si="1829"/>
        <v>1325</v>
      </c>
      <c r="AU316" s="110">
        <f t="shared" si="1829"/>
        <v>57923683.649999984</v>
      </c>
      <c r="AV316" s="110">
        <f t="shared" si="1829"/>
        <v>0</v>
      </c>
      <c r="AW316" s="110">
        <f t="shared" si="1829"/>
        <v>0</v>
      </c>
      <c r="AX316" s="110">
        <f t="shared" si="1829"/>
        <v>0</v>
      </c>
      <c r="AY316" s="110">
        <f t="shared" si="1829"/>
        <v>0</v>
      </c>
      <c r="AZ316" s="110">
        <f t="shared" si="1829"/>
        <v>0</v>
      </c>
      <c r="BA316" s="110">
        <f t="shared" si="1829"/>
        <v>0</v>
      </c>
      <c r="BB316" s="110">
        <f t="shared" si="1829"/>
        <v>67</v>
      </c>
      <c r="BC316" s="110">
        <f t="shared" si="1829"/>
        <v>1924561.7999999998</v>
      </c>
      <c r="BD316" s="110">
        <f t="shared" si="1829"/>
        <v>69</v>
      </c>
      <c r="BE316" s="110">
        <f t="shared" si="1829"/>
        <v>2400460.44</v>
      </c>
      <c r="BF316" s="110">
        <f t="shared" si="1829"/>
        <v>291</v>
      </c>
      <c r="BG316" s="110">
        <f t="shared" si="1829"/>
        <v>13263221.999999998</v>
      </c>
      <c r="BH316" s="110">
        <f t="shared" si="1829"/>
        <v>765</v>
      </c>
      <c r="BI316" s="110">
        <f t="shared" si="1829"/>
        <v>35144171.999999993</v>
      </c>
      <c r="BJ316" s="110">
        <f t="shared" si="1829"/>
        <v>0</v>
      </c>
      <c r="BK316" s="110">
        <f t="shared" si="1829"/>
        <v>0</v>
      </c>
      <c r="BL316" s="110">
        <f t="shared" si="1829"/>
        <v>0</v>
      </c>
      <c r="BM316" s="110">
        <f t="shared" si="1829"/>
        <v>0</v>
      </c>
      <c r="BN316" s="110">
        <f t="shared" si="1829"/>
        <v>259</v>
      </c>
      <c r="BO316" s="110">
        <f t="shared" si="1829"/>
        <v>12398794.632000003</v>
      </c>
      <c r="BP316" s="110">
        <f t="shared" si="1829"/>
        <v>65</v>
      </c>
      <c r="BQ316" s="110">
        <f t="shared" si="1829"/>
        <v>2632638.9599999995</v>
      </c>
      <c r="BR316" s="110">
        <f t="shared" si="1829"/>
        <v>43</v>
      </c>
      <c r="BS316" s="110">
        <f t="shared" si="1829"/>
        <v>2029590.3599999999</v>
      </c>
      <c r="BT316" s="110">
        <f t="shared" si="1829"/>
        <v>0</v>
      </c>
      <c r="BU316" s="110">
        <f t="shared" si="1829"/>
        <v>0</v>
      </c>
      <c r="BV316" s="110">
        <f t="shared" si="1829"/>
        <v>78</v>
      </c>
      <c r="BW316" s="110">
        <f t="shared" si="1829"/>
        <v>4146896.8799999994</v>
      </c>
      <c r="BX316" s="110">
        <f t="shared" si="1829"/>
        <v>146</v>
      </c>
      <c r="BY316" s="110">
        <f t="shared" si="1829"/>
        <v>6158982.4800000004</v>
      </c>
      <c r="BZ316" s="110">
        <f t="shared" si="1829"/>
        <v>71</v>
      </c>
      <c r="CA316" s="110">
        <f t="shared" ref="CA316:DO316" si="1830">SUM(CA317:CA334)</f>
        <v>3818346</v>
      </c>
      <c r="CB316" s="110">
        <f t="shared" si="1830"/>
        <v>0</v>
      </c>
      <c r="CC316" s="110">
        <f t="shared" si="1830"/>
        <v>0</v>
      </c>
      <c r="CD316" s="110">
        <f t="shared" si="1830"/>
        <v>0</v>
      </c>
      <c r="CE316" s="110">
        <f t="shared" si="1830"/>
        <v>0</v>
      </c>
      <c r="CF316" s="110">
        <f t="shared" si="1830"/>
        <v>64</v>
      </c>
      <c r="CG316" s="110">
        <f t="shared" si="1830"/>
        <v>2285236.7999999998</v>
      </c>
      <c r="CH316" s="110">
        <f t="shared" si="1830"/>
        <v>0</v>
      </c>
      <c r="CI316" s="110">
        <f t="shared" si="1830"/>
        <v>0</v>
      </c>
      <c r="CJ316" s="110">
        <f t="shared" si="1830"/>
        <v>0</v>
      </c>
      <c r="CK316" s="110">
        <f t="shared" si="1830"/>
        <v>0</v>
      </c>
      <c r="CL316" s="110">
        <f t="shared" si="1830"/>
        <v>0</v>
      </c>
      <c r="CM316" s="110">
        <f t="shared" si="1830"/>
        <v>0</v>
      </c>
      <c r="CN316" s="110">
        <f t="shared" si="1830"/>
        <v>0</v>
      </c>
      <c r="CO316" s="110">
        <f t="shared" si="1830"/>
        <v>0</v>
      </c>
      <c r="CP316" s="110">
        <f t="shared" si="1830"/>
        <v>48</v>
      </c>
      <c r="CQ316" s="110">
        <f t="shared" si="1830"/>
        <v>1322571.18</v>
      </c>
      <c r="CR316" s="110">
        <f t="shared" si="1830"/>
        <v>49</v>
      </c>
      <c r="CS316" s="110">
        <f t="shared" si="1830"/>
        <v>1532400.6739999996</v>
      </c>
      <c r="CT316" s="110">
        <f t="shared" si="1830"/>
        <v>109</v>
      </c>
      <c r="CU316" s="110">
        <f t="shared" si="1830"/>
        <v>3288390.9939999999</v>
      </c>
      <c r="CV316" s="110">
        <f t="shared" si="1830"/>
        <v>0</v>
      </c>
      <c r="CW316" s="110">
        <f t="shared" si="1830"/>
        <v>0</v>
      </c>
      <c r="CX316" s="110">
        <f t="shared" si="1830"/>
        <v>7</v>
      </c>
      <c r="CY316" s="110">
        <f t="shared" si="1830"/>
        <v>335860.56</v>
      </c>
      <c r="CZ316" s="110">
        <f t="shared" si="1830"/>
        <v>0</v>
      </c>
      <c r="DA316" s="110">
        <f t="shared" si="1830"/>
        <v>0</v>
      </c>
      <c r="DB316" s="110">
        <f t="shared" si="1830"/>
        <v>0</v>
      </c>
      <c r="DC316" s="113">
        <f t="shared" si="1830"/>
        <v>0</v>
      </c>
      <c r="DD316" s="110">
        <f t="shared" si="1830"/>
        <v>26</v>
      </c>
      <c r="DE316" s="110">
        <f t="shared" si="1830"/>
        <v>1106070</v>
      </c>
      <c r="DF316" s="114">
        <f t="shared" si="1830"/>
        <v>0</v>
      </c>
      <c r="DG316" s="110">
        <f t="shared" si="1830"/>
        <v>0</v>
      </c>
      <c r="DH316" s="110">
        <f t="shared" si="1830"/>
        <v>65</v>
      </c>
      <c r="DI316" s="110">
        <f t="shared" si="1830"/>
        <v>2564401.1735999999</v>
      </c>
      <c r="DJ316" s="110">
        <v>0</v>
      </c>
      <c r="DK316" s="110">
        <f t="shared" si="1830"/>
        <v>0</v>
      </c>
      <c r="DL316" s="110">
        <f t="shared" si="1830"/>
        <v>24</v>
      </c>
      <c r="DM316" s="110">
        <f t="shared" si="1830"/>
        <v>1368449.956</v>
      </c>
      <c r="DN316" s="110">
        <f t="shared" si="1830"/>
        <v>6433</v>
      </c>
      <c r="DO316" s="110">
        <f t="shared" si="1830"/>
        <v>300982637.11709994</v>
      </c>
    </row>
    <row r="317" spans="1:119" ht="30" customHeight="1" x14ac:dyDescent="0.25">
      <c r="A317" s="100"/>
      <c r="B317" s="101">
        <v>274</v>
      </c>
      <c r="C317" s="82" t="s">
        <v>445</v>
      </c>
      <c r="D317" s="83">
        <v>22900</v>
      </c>
      <c r="E317" s="102">
        <v>1.1499999999999999</v>
      </c>
      <c r="F317" s="102"/>
      <c r="G317" s="85">
        <v>1</v>
      </c>
      <c r="H317" s="86"/>
      <c r="I317" s="86"/>
      <c r="J317" s="83">
        <v>1.4</v>
      </c>
      <c r="K317" s="83">
        <v>1.68</v>
      </c>
      <c r="L317" s="83">
        <v>2.23</v>
      </c>
      <c r="M317" s="87">
        <v>2.57</v>
      </c>
      <c r="N317" s="90">
        <v>17</v>
      </c>
      <c r="O317" s="89">
        <f t="shared" si="1510"/>
        <v>689450.29999999993</v>
      </c>
      <c r="P317" s="90">
        <v>60</v>
      </c>
      <c r="Q317" s="90">
        <f t="shared" ref="Q317:Q326" si="1831">(P317*$D317*$E317*$G317*$J317*$Q$10)</f>
        <v>2433353.9999999995</v>
      </c>
      <c r="R317" s="90">
        <v>3</v>
      </c>
      <c r="S317" s="89">
        <f t="shared" ref="S317:S326" si="1832">(R317*$D317*$E317*$G317*$J317*$S$10)</f>
        <v>121667.70000000001</v>
      </c>
      <c r="T317" s="90"/>
      <c r="U317" s="89">
        <f t="shared" ref="U317:U326" si="1833">(T317/12*7*$D317*$E317*$G317*$J317*$U$10)+(T317/12*5*$D317*$E317*$G317*$J317*$U$11)</f>
        <v>0</v>
      </c>
      <c r="V317" s="90"/>
      <c r="W317" s="89">
        <f t="shared" ref="W317:W326" si="1834">(V317*$D317*$E317*$G317*$J317*$W$10)</f>
        <v>0</v>
      </c>
      <c r="X317" s="90">
        <v>0</v>
      </c>
      <c r="Y317" s="89">
        <f t="shared" ref="Y317:Y326" si="1835">(X317*$D317*$E317*$G317*$J317*$Y$10)</f>
        <v>0</v>
      </c>
      <c r="Z317" s="90"/>
      <c r="AA317" s="89">
        <f t="shared" ref="AA317:AA326" si="1836">(Z317*$D317*$E317*$G317*$J317*$AA$10)</f>
        <v>0</v>
      </c>
      <c r="AB317" s="90">
        <v>0</v>
      </c>
      <c r="AC317" s="89">
        <f t="shared" ref="AC317:AC326" si="1837">(AB317*$D317*$E317*$G317*$J317*$AC$10)</f>
        <v>0</v>
      </c>
      <c r="AD317" s="90">
        <v>23</v>
      </c>
      <c r="AE317" s="89">
        <f t="shared" ref="AE317:AE326" si="1838">(AD317*$D317*$E317*$G317*$J317*$AE$10)</f>
        <v>932785.70000000007</v>
      </c>
      <c r="AF317" s="90">
        <v>0</v>
      </c>
      <c r="AG317" s="89">
        <f t="shared" ref="AG317:AG326" si="1839">(AF317*$D317*$E317*$G317*$J317*$AG$10)</f>
        <v>0</v>
      </c>
      <c r="AH317" s="92"/>
      <c r="AI317" s="89">
        <f t="shared" ref="AI317:AI326" si="1840">(AH317*$D317*$E317*$G317*$J317*$AI$10)</f>
        <v>0</v>
      </c>
      <c r="AJ317" s="90">
        <v>23</v>
      </c>
      <c r="AK317" s="89">
        <f t="shared" ref="AK317:AK326" si="1841">(AJ317*$D317*$E317*$G317*$J317*$AK$10)</f>
        <v>932785.70000000007</v>
      </c>
      <c r="AL317" s="103"/>
      <c r="AM317" s="89">
        <f t="shared" ref="AM317:AM326" si="1842">(AL317*$D317*$E317*$G317*$K317*$AM$10)</f>
        <v>0</v>
      </c>
      <c r="AN317" s="90"/>
      <c r="AO317" s="95">
        <f t="shared" ref="AO317:AO326" si="1843">(AN317*$D317*$E317*$G317*$K317*$AO$10)</f>
        <v>0</v>
      </c>
      <c r="AP317" s="90"/>
      <c r="AQ317" s="89">
        <f t="shared" ref="AQ317:AQ326" si="1844">(AP317*$D317*$E317*$G317*$J317*$AQ$10)</f>
        <v>0</v>
      </c>
      <c r="AR317" s="90">
        <v>1</v>
      </c>
      <c r="AS317" s="90">
        <f t="shared" ref="AS317:AS326" si="1845">(AR317*$D317*$E317*$G317*$J317*$AS$10)</f>
        <v>33182.099999999991</v>
      </c>
      <c r="AT317" s="90">
        <v>80</v>
      </c>
      <c r="AU317" s="90">
        <f t="shared" ref="AU317:AU326" si="1846">(AT317*$D317*$E317*$G317*$J317*$AU$10)</f>
        <v>3391947.9999999995</v>
      </c>
      <c r="AV317" s="90">
        <v>0</v>
      </c>
      <c r="AW317" s="89">
        <f t="shared" ref="AW317:AW326" si="1847">(AV317*$D317*$E317*$G317*$J317*$AW$10)</f>
        <v>0</v>
      </c>
      <c r="AX317" s="90">
        <v>0</v>
      </c>
      <c r="AY317" s="89">
        <f t="shared" ref="AY317:AY326" si="1848">(AX317*$D317*$E317*$G317*$J317*$AY$10)</f>
        <v>0</v>
      </c>
      <c r="AZ317" s="90">
        <v>0</v>
      </c>
      <c r="BA317" s="89">
        <f t="shared" ref="BA317:BA326" si="1849">(AZ317*$D317*$E317*$G317*$J317*$BA$10)</f>
        <v>0</v>
      </c>
      <c r="BB317" s="90">
        <v>3</v>
      </c>
      <c r="BC317" s="89">
        <f t="shared" ref="BC317:BC326" si="1850">(BB317*$D317*$E317*$G317*$J317*$BC$10)</f>
        <v>121667.70000000001</v>
      </c>
      <c r="BD317" s="90">
        <v>4</v>
      </c>
      <c r="BE317" s="89">
        <f t="shared" ref="BE317:BE326" si="1851">(BD317*$D317*$E317*$G317*$J317*$BE$10)</f>
        <v>162223.59999999998</v>
      </c>
      <c r="BF317" s="90">
        <v>37</v>
      </c>
      <c r="BG317" s="89">
        <f t="shared" ref="BG317:BG326" si="1852">(BF317*$D317*$E317*$G317*$K317*$BG$10)</f>
        <v>1636983.5999999996</v>
      </c>
      <c r="BH317" s="90">
        <v>39</v>
      </c>
      <c r="BI317" s="89">
        <f t="shared" ref="BI317:BI326" si="1853">(BH317*$D317*$E317*$G317*$K317*$BI$10)</f>
        <v>1725469.1999999997</v>
      </c>
      <c r="BJ317" s="90">
        <v>0</v>
      </c>
      <c r="BK317" s="89">
        <f t="shared" ref="BK317:BK326" si="1854">(BJ317*$D317*$E317*$G317*$K317*$BK$10)</f>
        <v>0</v>
      </c>
      <c r="BL317" s="90">
        <v>0</v>
      </c>
      <c r="BM317" s="89">
        <f t="shared" ref="BM317:BM326" si="1855">(BL317*$D317*$E317*$G317*$K317*$BM$10)</f>
        <v>0</v>
      </c>
      <c r="BN317" s="90">
        <v>39</v>
      </c>
      <c r="BO317" s="89">
        <f t="shared" ref="BO317:BO326" si="1856">(BN317*$D317*$E317*$G317*$K317*$BO$10)</f>
        <v>1898016.1199999999</v>
      </c>
      <c r="BP317" s="90"/>
      <c r="BQ317" s="89">
        <f t="shared" ref="BQ317:BQ326" si="1857">(BP317*$D317*$E317*$G317*$K317*$BQ$10)</f>
        <v>0</v>
      </c>
      <c r="BR317" s="90"/>
      <c r="BS317" s="89">
        <f t="shared" ref="BS317:BS326" si="1858">(BR317*$D317*$E317*$G317*$K317*$BS$10)</f>
        <v>0</v>
      </c>
      <c r="BT317" s="90"/>
      <c r="BU317" s="89">
        <f t="shared" ref="BU317:BU326" si="1859">(BT317*$D317*$E317*$G317*$K317*$BU$10)</f>
        <v>0</v>
      </c>
      <c r="BV317" s="90">
        <v>19</v>
      </c>
      <c r="BW317" s="89">
        <f t="shared" ref="BW317:BW326" si="1860">(BV317*$D317*$E317*$G317*$K317*$BW$10)</f>
        <v>1050766.4999999998</v>
      </c>
      <c r="BX317" s="90">
        <v>12</v>
      </c>
      <c r="BY317" s="89">
        <f t="shared" ref="BY317:BY326" si="1861">(BX317*$D317*$E317*$G317*$K317*$BY$10)</f>
        <v>530913.6</v>
      </c>
      <c r="BZ317" s="90">
        <v>9</v>
      </c>
      <c r="CA317" s="97">
        <f t="shared" ref="CA317:CA326" si="1862">(BZ317*$D317*$E317*$G317*$K317*$CA$10)</f>
        <v>398185.19999999995</v>
      </c>
      <c r="CB317" s="90">
        <v>0</v>
      </c>
      <c r="CC317" s="89">
        <f t="shared" ref="CC317:CC326" si="1863">(CB317*$D317*$E317*$G317*$J317*$CC$10)</f>
        <v>0</v>
      </c>
      <c r="CD317" s="90">
        <v>0</v>
      </c>
      <c r="CE317" s="89">
        <f t="shared" ref="CE317:CE326" si="1864">(CD317*$D317*$E317*$G317*$J317*$CE$10)</f>
        <v>0</v>
      </c>
      <c r="CF317" s="90"/>
      <c r="CG317" s="89">
        <f t="shared" ref="CG317:CG326" si="1865">(CF317*$D317*$E317*$G317*$J317*$CG$10)</f>
        <v>0</v>
      </c>
      <c r="CH317" s="90"/>
      <c r="CI317" s="90">
        <f t="shared" ref="CI317:CI326" si="1866">(CH317*$D317*$E317*$G317*$J317*$CI$10)</f>
        <v>0</v>
      </c>
      <c r="CJ317" s="90"/>
      <c r="CK317" s="89">
        <f t="shared" ref="CK317:CK326" si="1867">(CJ317*$D317*$E317*$G317*$K317*$CK$10)</f>
        <v>0</v>
      </c>
      <c r="CL317" s="90">
        <v>0</v>
      </c>
      <c r="CM317" s="89">
        <f t="shared" ref="CM317:CM326" si="1868">(CL317*$D317*$E317*$G317*$J317*$CM$10)</f>
        <v>0</v>
      </c>
      <c r="CN317" s="90"/>
      <c r="CO317" s="89">
        <f t="shared" ref="CO317:CO326" si="1869">(CN317*$D317*$E317*$G317*$J317*$CO$10)</f>
        <v>0</v>
      </c>
      <c r="CP317" s="90"/>
      <c r="CQ317" s="89">
        <f t="shared" ref="CQ317:CQ326" si="1870">(CP317*$D317*$E317*$G317*$J317*$CQ$10)</f>
        <v>0</v>
      </c>
      <c r="CR317" s="90">
        <v>4</v>
      </c>
      <c r="CS317" s="89">
        <f t="shared" ref="CS317:CS326" si="1871">(CR317*$D317*$E317*$G317*$J317*$CS$10)</f>
        <v>166647.87999999995</v>
      </c>
      <c r="CT317" s="90">
        <v>9</v>
      </c>
      <c r="CU317" s="89">
        <f t="shared" ref="CU317:CU326" si="1872">(CT317*$D317*$E317*$G317*$J317*$CU$10)</f>
        <v>374957.72999999992</v>
      </c>
      <c r="CV317" s="90">
        <v>0</v>
      </c>
      <c r="CW317" s="89">
        <f t="shared" ref="CW317:CW326" si="1873">(CV317*$D317*$E317*$G317*$K317*$CW$10)</f>
        <v>0</v>
      </c>
      <c r="CX317" s="104"/>
      <c r="CY317" s="89">
        <f t="shared" ref="CY317:CY326" si="1874">(CX317*$D317*$E317*$G317*$K317*$CY$10)</f>
        <v>0</v>
      </c>
      <c r="CZ317" s="90"/>
      <c r="DA317" s="89">
        <f t="shared" ref="DA317:DA326" si="1875">(CZ317*$D317*$E317*$G317*$J317*$DA$10)</f>
        <v>0</v>
      </c>
      <c r="DB317" s="90">
        <v>0</v>
      </c>
      <c r="DC317" s="95">
        <f t="shared" ref="DC317:DC326" si="1876">(DB317*$D317*$E317*$G317*$K317*$DC$10)</f>
        <v>0</v>
      </c>
      <c r="DD317" s="90"/>
      <c r="DE317" s="89">
        <f t="shared" ref="DE317:DE326" si="1877">(DD317*$D317*$E317*$G317*$K317*$DE$10)</f>
        <v>0</v>
      </c>
      <c r="DF317" s="105"/>
      <c r="DG317" s="89">
        <f t="shared" ref="DG317:DG326" si="1878">(DF317*$D317*$E317*$G317*$K317*$DG$10)</f>
        <v>0</v>
      </c>
      <c r="DH317" s="90">
        <v>5</v>
      </c>
      <c r="DI317" s="89">
        <f t="shared" ref="DI317:DI326" si="1879">(DH317*$D317*$E317*$G317*$K317*$DI$10)</f>
        <v>249971.81999999998</v>
      </c>
      <c r="DJ317" s="90"/>
      <c r="DK317" s="89">
        <f t="shared" ref="DK317:DK326" si="1880">(DJ317*$D317*$E317*$G317*$L317*$DK$10)</f>
        <v>0</v>
      </c>
      <c r="DL317" s="90">
        <v>3</v>
      </c>
      <c r="DM317" s="97">
        <f t="shared" ref="DM317:DM326" si="1881">(DL317*$D317*$E317*$G317*$M317*$DM$10)</f>
        <v>243651.41999999995</v>
      </c>
      <c r="DN317" s="99">
        <f t="shared" ref="DN317:DO334" si="1882">SUM(N317,P317,R317,T317,V317,X317,Z317,AB317,AD317,AF317,AH317,AJ317,AL317,AP317,AR317,CF317,AT317,AV317,AX317,AZ317,BB317,CJ317,BD317,BF317,BH317,BL317,AN317,BN317,BP317,BR317,BT317,BV317,BX317,BZ317,CB317,CD317,CH317,CL317,CN317,CP317,CR317,CT317,CV317,CX317,BJ317,CZ317,DB317,DD317,DF317,DH317,DJ317,DL317)</f>
        <v>390</v>
      </c>
      <c r="DO317" s="97">
        <f t="shared" si="1882"/>
        <v>17094627.869999997</v>
      </c>
    </row>
    <row r="318" spans="1:119" ht="30" customHeight="1" x14ac:dyDescent="0.25">
      <c r="A318" s="100"/>
      <c r="B318" s="101">
        <v>275</v>
      </c>
      <c r="C318" s="82" t="s">
        <v>446</v>
      </c>
      <c r="D318" s="83">
        <v>22900</v>
      </c>
      <c r="E318" s="102">
        <v>1.43</v>
      </c>
      <c r="F318" s="102"/>
      <c r="G318" s="85">
        <v>1</v>
      </c>
      <c r="H318" s="86"/>
      <c r="I318" s="86"/>
      <c r="J318" s="83">
        <v>1.4</v>
      </c>
      <c r="K318" s="83">
        <v>1.68</v>
      </c>
      <c r="L318" s="83">
        <v>2.23</v>
      </c>
      <c r="M318" s="87">
        <v>2.57</v>
      </c>
      <c r="N318" s="90">
        <v>269</v>
      </c>
      <c r="O318" s="89">
        <f>(N318*$D318*$E318*$G318*$J318*$O$10)</f>
        <v>13565772.220000001</v>
      </c>
      <c r="P318" s="90">
        <v>126</v>
      </c>
      <c r="Q318" s="90">
        <f t="shared" si="1831"/>
        <v>6354227.8799999999</v>
      </c>
      <c r="R318" s="90"/>
      <c r="S318" s="89">
        <f t="shared" si="1832"/>
        <v>0</v>
      </c>
      <c r="T318" s="90"/>
      <c r="U318" s="89">
        <f t="shared" si="1833"/>
        <v>0</v>
      </c>
      <c r="V318" s="90"/>
      <c r="W318" s="89">
        <f t="shared" si="1834"/>
        <v>0</v>
      </c>
      <c r="X318" s="90">
        <v>0</v>
      </c>
      <c r="Y318" s="89">
        <f t="shared" si="1835"/>
        <v>0</v>
      </c>
      <c r="Z318" s="90"/>
      <c r="AA318" s="89">
        <f t="shared" si="1836"/>
        <v>0</v>
      </c>
      <c r="AB318" s="90">
        <v>0</v>
      </c>
      <c r="AC318" s="89">
        <f t="shared" si="1837"/>
        <v>0</v>
      </c>
      <c r="AD318" s="90">
        <v>37</v>
      </c>
      <c r="AE318" s="89">
        <f t="shared" si="1838"/>
        <v>1865924.06</v>
      </c>
      <c r="AF318" s="90">
        <v>0</v>
      </c>
      <c r="AG318" s="89">
        <f t="shared" si="1839"/>
        <v>0</v>
      </c>
      <c r="AH318" s="92"/>
      <c r="AI318" s="89">
        <f t="shared" si="1840"/>
        <v>0</v>
      </c>
      <c r="AJ318" s="90">
        <v>75</v>
      </c>
      <c r="AK318" s="89">
        <f t="shared" si="1841"/>
        <v>3782278.5000000005</v>
      </c>
      <c r="AL318" s="104">
        <v>5</v>
      </c>
      <c r="AM318" s="89">
        <f t="shared" si="1842"/>
        <v>302582.28000000003</v>
      </c>
      <c r="AN318" s="90">
        <v>10</v>
      </c>
      <c r="AO318" s="95">
        <f t="shared" si="1843"/>
        <v>605164.56000000006</v>
      </c>
      <c r="AP318" s="90"/>
      <c r="AQ318" s="89">
        <f t="shared" si="1844"/>
        <v>0</v>
      </c>
      <c r="AR318" s="90"/>
      <c r="AS318" s="90">
        <f t="shared" si="1845"/>
        <v>0</v>
      </c>
      <c r="AT318" s="90">
        <v>285</v>
      </c>
      <c r="AU318" s="90">
        <f t="shared" si="1846"/>
        <v>15025960.949999999</v>
      </c>
      <c r="AV318" s="90">
        <v>0</v>
      </c>
      <c r="AW318" s="89">
        <f t="shared" si="1847"/>
        <v>0</v>
      </c>
      <c r="AX318" s="90">
        <v>0</v>
      </c>
      <c r="AY318" s="89">
        <f t="shared" si="1848"/>
        <v>0</v>
      </c>
      <c r="AZ318" s="90">
        <v>0</v>
      </c>
      <c r="BA318" s="89">
        <f t="shared" si="1849"/>
        <v>0</v>
      </c>
      <c r="BB318" s="90"/>
      <c r="BC318" s="89">
        <f t="shared" si="1850"/>
        <v>0</v>
      </c>
      <c r="BD318" s="90"/>
      <c r="BE318" s="89">
        <f t="shared" si="1851"/>
        <v>0</v>
      </c>
      <c r="BF318" s="90">
        <v>13</v>
      </c>
      <c r="BG318" s="89">
        <f t="shared" si="1852"/>
        <v>715194.48</v>
      </c>
      <c r="BH318" s="90">
        <v>160</v>
      </c>
      <c r="BI318" s="89">
        <f t="shared" si="1853"/>
        <v>8802393.5999999996</v>
      </c>
      <c r="BJ318" s="90">
        <v>0</v>
      </c>
      <c r="BK318" s="89">
        <f t="shared" si="1854"/>
        <v>0</v>
      </c>
      <c r="BL318" s="90">
        <v>0</v>
      </c>
      <c r="BM318" s="89">
        <f t="shared" si="1855"/>
        <v>0</v>
      </c>
      <c r="BN318" s="90">
        <v>17</v>
      </c>
      <c r="BO318" s="89">
        <f t="shared" si="1856"/>
        <v>1028779.752</v>
      </c>
      <c r="BP318" s="90"/>
      <c r="BQ318" s="89">
        <f t="shared" si="1857"/>
        <v>0</v>
      </c>
      <c r="BR318" s="90">
        <v>1</v>
      </c>
      <c r="BS318" s="89">
        <f t="shared" si="1858"/>
        <v>68768.7</v>
      </c>
      <c r="BT318" s="90"/>
      <c r="BU318" s="89">
        <f t="shared" si="1859"/>
        <v>0</v>
      </c>
      <c r="BV318" s="90"/>
      <c r="BW318" s="89">
        <f t="shared" si="1860"/>
        <v>0</v>
      </c>
      <c r="BX318" s="90">
        <v>19</v>
      </c>
      <c r="BY318" s="89">
        <f t="shared" si="1861"/>
        <v>1045284.24</v>
      </c>
      <c r="BZ318" s="90">
        <v>1</v>
      </c>
      <c r="CA318" s="97">
        <f t="shared" si="1862"/>
        <v>55014.96</v>
      </c>
      <c r="CB318" s="90">
        <v>0</v>
      </c>
      <c r="CC318" s="89">
        <f t="shared" si="1863"/>
        <v>0</v>
      </c>
      <c r="CD318" s="90">
        <v>0</v>
      </c>
      <c r="CE318" s="89">
        <f t="shared" si="1864"/>
        <v>0</v>
      </c>
      <c r="CF318" s="90">
        <v>21</v>
      </c>
      <c r="CG318" s="89">
        <f t="shared" si="1865"/>
        <v>962761.79999999993</v>
      </c>
      <c r="CH318" s="90"/>
      <c r="CI318" s="90">
        <f t="shared" si="1866"/>
        <v>0</v>
      </c>
      <c r="CJ318" s="90"/>
      <c r="CK318" s="89">
        <f t="shared" si="1867"/>
        <v>0</v>
      </c>
      <c r="CL318" s="90">
        <v>0</v>
      </c>
      <c r="CM318" s="89">
        <f t="shared" si="1868"/>
        <v>0</v>
      </c>
      <c r="CN318" s="90"/>
      <c r="CO318" s="89">
        <f t="shared" si="1869"/>
        <v>0</v>
      </c>
      <c r="CP318" s="90"/>
      <c r="CQ318" s="89">
        <f t="shared" si="1870"/>
        <v>0</v>
      </c>
      <c r="CR318" s="90"/>
      <c r="CS318" s="89">
        <f t="shared" si="1871"/>
        <v>0</v>
      </c>
      <c r="CT318" s="90"/>
      <c r="CU318" s="89">
        <f t="shared" si="1872"/>
        <v>0</v>
      </c>
      <c r="CV318" s="90">
        <v>0</v>
      </c>
      <c r="CW318" s="89">
        <f t="shared" si="1873"/>
        <v>0</v>
      </c>
      <c r="CX318" s="104"/>
      <c r="CY318" s="89">
        <f t="shared" si="1874"/>
        <v>0</v>
      </c>
      <c r="CZ318" s="90"/>
      <c r="DA318" s="89">
        <f t="shared" si="1875"/>
        <v>0</v>
      </c>
      <c r="DB318" s="90">
        <v>0</v>
      </c>
      <c r="DC318" s="95">
        <f t="shared" si="1876"/>
        <v>0</v>
      </c>
      <c r="DD318" s="90">
        <v>7</v>
      </c>
      <c r="DE318" s="89">
        <f t="shared" si="1877"/>
        <v>385104.72</v>
      </c>
      <c r="DF318" s="105"/>
      <c r="DG318" s="89">
        <f t="shared" si="1878"/>
        <v>0</v>
      </c>
      <c r="DH318" s="90">
        <v>4</v>
      </c>
      <c r="DI318" s="89">
        <f t="shared" si="1879"/>
        <v>248667.61919999999</v>
      </c>
      <c r="DJ318" s="90"/>
      <c r="DK318" s="89">
        <f t="shared" si="1880"/>
        <v>0</v>
      </c>
      <c r="DL318" s="90"/>
      <c r="DM318" s="97">
        <f t="shared" si="1881"/>
        <v>0</v>
      </c>
      <c r="DN318" s="99">
        <f t="shared" si="1882"/>
        <v>1050</v>
      </c>
      <c r="DO318" s="97">
        <f t="shared" si="1882"/>
        <v>54813880.321199998</v>
      </c>
    </row>
    <row r="319" spans="1:119" ht="30" customHeight="1" x14ac:dyDescent="0.25">
      <c r="A319" s="100"/>
      <c r="B319" s="101">
        <v>276</v>
      </c>
      <c r="C319" s="82" t="s">
        <v>447</v>
      </c>
      <c r="D319" s="83">
        <v>22900</v>
      </c>
      <c r="E319" s="102">
        <v>3</v>
      </c>
      <c r="F319" s="102"/>
      <c r="G319" s="85">
        <v>1</v>
      </c>
      <c r="H319" s="86"/>
      <c r="I319" s="86"/>
      <c r="J319" s="83">
        <v>1.4</v>
      </c>
      <c r="K319" s="83">
        <v>1.68</v>
      </c>
      <c r="L319" s="83">
        <v>2.23</v>
      </c>
      <c r="M319" s="87">
        <v>2.57</v>
      </c>
      <c r="N319" s="90">
        <v>54</v>
      </c>
      <c r="O319" s="89">
        <f t="shared" si="1510"/>
        <v>5713092</v>
      </c>
      <c r="P319" s="90">
        <v>16</v>
      </c>
      <c r="Q319" s="90">
        <f t="shared" si="1831"/>
        <v>1692768.0000000002</v>
      </c>
      <c r="R319" s="90"/>
      <c r="S319" s="89">
        <f t="shared" si="1832"/>
        <v>0</v>
      </c>
      <c r="T319" s="90"/>
      <c r="U319" s="89">
        <f t="shared" si="1833"/>
        <v>0</v>
      </c>
      <c r="V319" s="90"/>
      <c r="W319" s="89">
        <f t="shared" si="1834"/>
        <v>0</v>
      </c>
      <c r="X319" s="90"/>
      <c r="Y319" s="89">
        <f t="shared" si="1835"/>
        <v>0</v>
      </c>
      <c r="Z319" s="90"/>
      <c r="AA319" s="89">
        <f t="shared" si="1836"/>
        <v>0</v>
      </c>
      <c r="AB319" s="90"/>
      <c r="AC319" s="89">
        <f t="shared" si="1837"/>
        <v>0</v>
      </c>
      <c r="AD319" s="90">
        <v>29</v>
      </c>
      <c r="AE319" s="89">
        <f t="shared" si="1838"/>
        <v>3068142.0000000005</v>
      </c>
      <c r="AF319" s="90"/>
      <c r="AG319" s="89">
        <f t="shared" si="1839"/>
        <v>0</v>
      </c>
      <c r="AH319" s="92"/>
      <c r="AI319" s="89">
        <f t="shared" si="1840"/>
        <v>0</v>
      </c>
      <c r="AJ319" s="90">
        <v>31</v>
      </c>
      <c r="AK319" s="89">
        <f t="shared" si="1841"/>
        <v>3279738.0000000005</v>
      </c>
      <c r="AL319" s="103"/>
      <c r="AM319" s="89">
        <f t="shared" si="1842"/>
        <v>0</v>
      </c>
      <c r="AN319" s="90"/>
      <c r="AO319" s="95">
        <f t="shared" si="1843"/>
        <v>0</v>
      </c>
      <c r="AP319" s="90"/>
      <c r="AQ319" s="89">
        <f t="shared" si="1844"/>
        <v>0</v>
      </c>
      <c r="AR319" s="90"/>
      <c r="AS319" s="90">
        <f t="shared" si="1845"/>
        <v>0</v>
      </c>
      <c r="AT319" s="90">
        <v>10</v>
      </c>
      <c r="AU319" s="90">
        <f t="shared" si="1846"/>
        <v>1106069.9999999998</v>
      </c>
      <c r="AV319" s="90"/>
      <c r="AW319" s="89">
        <f t="shared" si="1847"/>
        <v>0</v>
      </c>
      <c r="AX319" s="90"/>
      <c r="AY319" s="89">
        <f t="shared" si="1848"/>
        <v>0</v>
      </c>
      <c r="AZ319" s="90"/>
      <c r="BA319" s="89">
        <f t="shared" si="1849"/>
        <v>0</v>
      </c>
      <c r="BB319" s="90"/>
      <c r="BC319" s="89">
        <f t="shared" si="1850"/>
        <v>0</v>
      </c>
      <c r="BD319" s="90"/>
      <c r="BE319" s="89">
        <f t="shared" si="1851"/>
        <v>0</v>
      </c>
      <c r="BF319" s="90">
        <v>9</v>
      </c>
      <c r="BG319" s="89">
        <f t="shared" si="1852"/>
        <v>1038744</v>
      </c>
      <c r="BH319" s="90">
        <v>9</v>
      </c>
      <c r="BI319" s="89">
        <f t="shared" si="1853"/>
        <v>1038744</v>
      </c>
      <c r="BJ319" s="90"/>
      <c r="BK319" s="89">
        <f t="shared" si="1854"/>
        <v>0</v>
      </c>
      <c r="BL319" s="90"/>
      <c r="BM319" s="89">
        <f t="shared" si="1855"/>
        <v>0</v>
      </c>
      <c r="BN319" s="90"/>
      <c r="BO319" s="89">
        <f t="shared" si="1856"/>
        <v>0</v>
      </c>
      <c r="BP319" s="90"/>
      <c r="BQ319" s="89">
        <f t="shared" si="1857"/>
        <v>0</v>
      </c>
      <c r="BR319" s="90"/>
      <c r="BS319" s="89">
        <f t="shared" si="1858"/>
        <v>0</v>
      </c>
      <c r="BT319" s="90"/>
      <c r="BU319" s="89">
        <f t="shared" si="1859"/>
        <v>0</v>
      </c>
      <c r="BV319" s="90"/>
      <c r="BW319" s="89">
        <f t="shared" si="1860"/>
        <v>0</v>
      </c>
      <c r="BX319" s="90"/>
      <c r="BY319" s="89">
        <f t="shared" si="1861"/>
        <v>0</v>
      </c>
      <c r="BZ319" s="90"/>
      <c r="CA319" s="97">
        <f t="shared" si="1862"/>
        <v>0</v>
      </c>
      <c r="CB319" s="90"/>
      <c r="CC319" s="89">
        <f t="shared" si="1863"/>
        <v>0</v>
      </c>
      <c r="CD319" s="90"/>
      <c r="CE319" s="89">
        <f t="shared" si="1864"/>
        <v>0</v>
      </c>
      <c r="CF319" s="90"/>
      <c r="CG319" s="89">
        <f t="shared" si="1865"/>
        <v>0</v>
      </c>
      <c r="CH319" s="90"/>
      <c r="CI319" s="90">
        <f t="shared" si="1866"/>
        <v>0</v>
      </c>
      <c r="CJ319" s="90"/>
      <c r="CK319" s="89">
        <f t="shared" si="1867"/>
        <v>0</v>
      </c>
      <c r="CL319" s="90"/>
      <c r="CM319" s="89">
        <f t="shared" si="1868"/>
        <v>0</v>
      </c>
      <c r="CN319" s="90"/>
      <c r="CO319" s="89">
        <f t="shared" si="1869"/>
        <v>0</v>
      </c>
      <c r="CP319" s="90"/>
      <c r="CQ319" s="89">
        <f t="shared" si="1870"/>
        <v>0</v>
      </c>
      <c r="CR319" s="90"/>
      <c r="CS319" s="89">
        <f t="shared" si="1871"/>
        <v>0</v>
      </c>
      <c r="CT319" s="90"/>
      <c r="CU319" s="89">
        <f t="shared" si="1872"/>
        <v>0</v>
      </c>
      <c r="CV319" s="90"/>
      <c r="CW319" s="89">
        <f t="shared" si="1873"/>
        <v>0</v>
      </c>
      <c r="CX319" s="104"/>
      <c r="CY319" s="89">
        <f t="shared" si="1874"/>
        <v>0</v>
      </c>
      <c r="CZ319" s="90"/>
      <c r="DA319" s="89">
        <f t="shared" si="1875"/>
        <v>0</v>
      </c>
      <c r="DB319" s="90"/>
      <c r="DC319" s="95">
        <f t="shared" si="1876"/>
        <v>0</v>
      </c>
      <c r="DD319" s="90"/>
      <c r="DE319" s="89">
        <f t="shared" si="1877"/>
        <v>0</v>
      </c>
      <c r="DF319" s="105"/>
      <c r="DG319" s="89">
        <f t="shared" si="1878"/>
        <v>0</v>
      </c>
      <c r="DH319" s="90">
        <v>1</v>
      </c>
      <c r="DI319" s="89">
        <f t="shared" si="1879"/>
        <v>130420.07999999999</v>
      </c>
      <c r="DJ319" s="90"/>
      <c r="DK319" s="89">
        <f t="shared" si="1880"/>
        <v>0</v>
      </c>
      <c r="DL319" s="90"/>
      <c r="DM319" s="97">
        <f t="shared" si="1881"/>
        <v>0</v>
      </c>
      <c r="DN319" s="99">
        <f t="shared" si="1882"/>
        <v>159</v>
      </c>
      <c r="DO319" s="97">
        <f t="shared" si="1882"/>
        <v>17067718.079999998</v>
      </c>
    </row>
    <row r="320" spans="1:119" ht="30" customHeight="1" x14ac:dyDescent="0.25">
      <c r="A320" s="100"/>
      <c r="B320" s="101">
        <v>277</v>
      </c>
      <c r="C320" s="82" t="s">
        <v>448</v>
      </c>
      <c r="D320" s="83">
        <v>22900</v>
      </c>
      <c r="E320" s="102">
        <v>4.3</v>
      </c>
      <c r="F320" s="102"/>
      <c r="G320" s="85">
        <v>1</v>
      </c>
      <c r="H320" s="86"/>
      <c r="I320" s="86"/>
      <c r="J320" s="83">
        <v>1.4</v>
      </c>
      <c r="K320" s="83">
        <v>1.68</v>
      </c>
      <c r="L320" s="83">
        <v>2.23</v>
      </c>
      <c r="M320" s="87">
        <v>2.57</v>
      </c>
      <c r="N320" s="90">
        <v>10</v>
      </c>
      <c r="O320" s="89">
        <f t="shared" si="1510"/>
        <v>1516438.0000000002</v>
      </c>
      <c r="P320" s="90">
        <v>1</v>
      </c>
      <c r="Q320" s="90">
        <f t="shared" si="1831"/>
        <v>151643.80000000002</v>
      </c>
      <c r="R320" s="90"/>
      <c r="S320" s="89">
        <f t="shared" si="1832"/>
        <v>0</v>
      </c>
      <c r="T320" s="90"/>
      <c r="U320" s="89">
        <f t="shared" si="1833"/>
        <v>0</v>
      </c>
      <c r="V320" s="90"/>
      <c r="W320" s="89">
        <f t="shared" si="1834"/>
        <v>0</v>
      </c>
      <c r="X320" s="90"/>
      <c r="Y320" s="89">
        <f t="shared" si="1835"/>
        <v>0</v>
      </c>
      <c r="Z320" s="90"/>
      <c r="AA320" s="89">
        <f t="shared" si="1836"/>
        <v>0</v>
      </c>
      <c r="AB320" s="90"/>
      <c r="AC320" s="89">
        <f t="shared" si="1837"/>
        <v>0</v>
      </c>
      <c r="AD320" s="90"/>
      <c r="AE320" s="89">
        <f t="shared" si="1838"/>
        <v>0</v>
      </c>
      <c r="AF320" s="90"/>
      <c r="AG320" s="89">
        <f t="shared" si="1839"/>
        <v>0</v>
      </c>
      <c r="AH320" s="92"/>
      <c r="AI320" s="89">
        <f t="shared" si="1840"/>
        <v>0</v>
      </c>
      <c r="AJ320" s="90"/>
      <c r="AK320" s="89">
        <f t="shared" si="1841"/>
        <v>0</v>
      </c>
      <c r="AL320" s="104"/>
      <c r="AM320" s="89">
        <f t="shared" si="1842"/>
        <v>0</v>
      </c>
      <c r="AN320" s="90"/>
      <c r="AO320" s="95">
        <f t="shared" si="1843"/>
        <v>0</v>
      </c>
      <c r="AP320" s="90"/>
      <c r="AQ320" s="89">
        <f t="shared" si="1844"/>
        <v>0</v>
      </c>
      <c r="AR320" s="90"/>
      <c r="AS320" s="90">
        <f t="shared" si="1845"/>
        <v>0</v>
      </c>
      <c r="AT320" s="90">
        <v>4</v>
      </c>
      <c r="AU320" s="90">
        <f t="shared" si="1846"/>
        <v>634146.79999999993</v>
      </c>
      <c r="AV320" s="90"/>
      <c r="AW320" s="89">
        <f t="shared" si="1847"/>
        <v>0</v>
      </c>
      <c r="AX320" s="90"/>
      <c r="AY320" s="89">
        <f t="shared" si="1848"/>
        <v>0</v>
      </c>
      <c r="AZ320" s="90"/>
      <c r="BA320" s="89">
        <f t="shared" si="1849"/>
        <v>0</v>
      </c>
      <c r="BB320" s="90"/>
      <c r="BC320" s="89">
        <f t="shared" si="1850"/>
        <v>0</v>
      </c>
      <c r="BD320" s="90"/>
      <c r="BE320" s="89">
        <f t="shared" si="1851"/>
        <v>0</v>
      </c>
      <c r="BF320" s="90"/>
      <c r="BG320" s="89">
        <f t="shared" si="1852"/>
        <v>0</v>
      </c>
      <c r="BH320" s="90">
        <v>2</v>
      </c>
      <c r="BI320" s="89">
        <f t="shared" si="1853"/>
        <v>330859.2</v>
      </c>
      <c r="BJ320" s="90"/>
      <c r="BK320" s="89">
        <f t="shared" si="1854"/>
        <v>0</v>
      </c>
      <c r="BL320" s="90"/>
      <c r="BM320" s="89">
        <f t="shared" si="1855"/>
        <v>0</v>
      </c>
      <c r="BN320" s="90"/>
      <c r="BO320" s="89">
        <f t="shared" si="1856"/>
        <v>0</v>
      </c>
      <c r="BP320" s="90"/>
      <c r="BQ320" s="89">
        <f t="shared" si="1857"/>
        <v>0</v>
      </c>
      <c r="BR320" s="90"/>
      <c r="BS320" s="89">
        <f t="shared" si="1858"/>
        <v>0</v>
      </c>
      <c r="BT320" s="90"/>
      <c r="BU320" s="89">
        <f t="shared" si="1859"/>
        <v>0</v>
      </c>
      <c r="BV320" s="90"/>
      <c r="BW320" s="89">
        <f t="shared" si="1860"/>
        <v>0</v>
      </c>
      <c r="BX320" s="90"/>
      <c r="BY320" s="89">
        <f t="shared" si="1861"/>
        <v>0</v>
      </c>
      <c r="BZ320" s="90"/>
      <c r="CA320" s="97">
        <f t="shared" si="1862"/>
        <v>0</v>
      </c>
      <c r="CB320" s="90"/>
      <c r="CC320" s="89">
        <f t="shared" si="1863"/>
        <v>0</v>
      </c>
      <c r="CD320" s="90"/>
      <c r="CE320" s="89">
        <f t="shared" si="1864"/>
        <v>0</v>
      </c>
      <c r="CF320" s="90"/>
      <c r="CG320" s="89">
        <f t="shared" si="1865"/>
        <v>0</v>
      </c>
      <c r="CH320" s="90"/>
      <c r="CI320" s="90">
        <f t="shared" si="1866"/>
        <v>0</v>
      </c>
      <c r="CJ320" s="90"/>
      <c r="CK320" s="89">
        <f t="shared" si="1867"/>
        <v>0</v>
      </c>
      <c r="CL320" s="90"/>
      <c r="CM320" s="89">
        <f t="shared" si="1868"/>
        <v>0</v>
      </c>
      <c r="CN320" s="90"/>
      <c r="CO320" s="89">
        <f t="shared" si="1869"/>
        <v>0</v>
      </c>
      <c r="CP320" s="90"/>
      <c r="CQ320" s="89">
        <f t="shared" si="1870"/>
        <v>0</v>
      </c>
      <c r="CR320" s="90"/>
      <c r="CS320" s="89">
        <f t="shared" si="1871"/>
        <v>0</v>
      </c>
      <c r="CT320" s="90"/>
      <c r="CU320" s="89">
        <f t="shared" si="1872"/>
        <v>0</v>
      </c>
      <c r="CV320" s="90"/>
      <c r="CW320" s="89">
        <f t="shared" si="1873"/>
        <v>0</v>
      </c>
      <c r="CX320" s="104"/>
      <c r="CY320" s="89">
        <f t="shared" si="1874"/>
        <v>0</v>
      </c>
      <c r="CZ320" s="90"/>
      <c r="DA320" s="89">
        <f t="shared" si="1875"/>
        <v>0</v>
      </c>
      <c r="DB320" s="90"/>
      <c r="DC320" s="95">
        <f t="shared" si="1876"/>
        <v>0</v>
      </c>
      <c r="DD320" s="90"/>
      <c r="DE320" s="89">
        <f t="shared" si="1877"/>
        <v>0</v>
      </c>
      <c r="DF320" s="105"/>
      <c r="DG320" s="89">
        <f t="shared" si="1878"/>
        <v>0</v>
      </c>
      <c r="DH320" s="90"/>
      <c r="DI320" s="89">
        <f t="shared" si="1879"/>
        <v>0</v>
      </c>
      <c r="DJ320" s="90"/>
      <c r="DK320" s="89">
        <f t="shared" si="1880"/>
        <v>0</v>
      </c>
      <c r="DL320" s="90"/>
      <c r="DM320" s="97">
        <f t="shared" si="1881"/>
        <v>0</v>
      </c>
      <c r="DN320" s="99">
        <f t="shared" si="1882"/>
        <v>17</v>
      </c>
      <c r="DO320" s="97">
        <f t="shared" si="1882"/>
        <v>2633087.8000000003</v>
      </c>
    </row>
    <row r="321" spans="1:119" ht="30" customHeight="1" x14ac:dyDescent="0.25">
      <c r="A321" s="100"/>
      <c r="B321" s="101">
        <v>278</v>
      </c>
      <c r="C321" s="82" t="s">
        <v>449</v>
      </c>
      <c r="D321" s="83">
        <v>22900</v>
      </c>
      <c r="E321" s="102">
        <v>2.42</v>
      </c>
      <c r="F321" s="102"/>
      <c r="G321" s="85">
        <v>1</v>
      </c>
      <c r="H321" s="86"/>
      <c r="I321" s="86"/>
      <c r="J321" s="83">
        <v>1.4</v>
      </c>
      <c r="K321" s="83">
        <v>1.68</v>
      </c>
      <c r="L321" s="83">
        <v>2.23</v>
      </c>
      <c r="M321" s="87">
        <v>2.57</v>
      </c>
      <c r="N321" s="90">
        <v>9</v>
      </c>
      <c r="O321" s="89">
        <f t="shared" si="1510"/>
        <v>768093.48</v>
      </c>
      <c r="P321" s="90">
        <v>9</v>
      </c>
      <c r="Q321" s="90">
        <f t="shared" si="1831"/>
        <v>768093.48</v>
      </c>
      <c r="R321" s="90">
        <v>0</v>
      </c>
      <c r="S321" s="89">
        <f t="shared" si="1832"/>
        <v>0</v>
      </c>
      <c r="T321" s="90"/>
      <c r="U321" s="89">
        <f t="shared" si="1833"/>
        <v>0</v>
      </c>
      <c r="V321" s="90"/>
      <c r="W321" s="89">
        <f t="shared" si="1834"/>
        <v>0</v>
      </c>
      <c r="X321" s="90">
        <v>0</v>
      </c>
      <c r="Y321" s="89">
        <f t="shared" si="1835"/>
        <v>0</v>
      </c>
      <c r="Z321" s="90"/>
      <c r="AA321" s="89">
        <f t="shared" si="1836"/>
        <v>0</v>
      </c>
      <c r="AB321" s="90">
        <v>0</v>
      </c>
      <c r="AC321" s="89">
        <f t="shared" si="1837"/>
        <v>0</v>
      </c>
      <c r="AD321" s="90"/>
      <c r="AE321" s="89">
        <f t="shared" si="1838"/>
        <v>0</v>
      </c>
      <c r="AF321" s="90">
        <v>0</v>
      </c>
      <c r="AG321" s="89">
        <f t="shared" si="1839"/>
        <v>0</v>
      </c>
      <c r="AH321" s="92"/>
      <c r="AI321" s="89">
        <f t="shared" si="1840"/>
        <v>0</v>
      </c>
      <c r="AJ321" s="90">
        <v>3</v>
      </c>
      <c r="AK321" s="89">
        <f t="shared" si="1841"/>
        <v>256031.16</v>
      </c>
      <c r="AL321" s="104">
        <v>7</v>
      </c>
      <c r="AM321" s="89">
        <f t="shared" si="1842"/>
        <v>716887.24800000002</v>
      </c>
      <c r="AN321" s="90">
        <v>0</v>
      </c>
      <c r="AO321" s="95">
        <f t="shared" si="1843"/>
        <v>0</v>
      </c>
      <c r="AP321" s="90"/>
      <c r="AQ321" s="89">
        <f t="shared" si="1844"/>
        <v>0</v>
      </c>
      <c r="AR321" s="90">
        <v>0</v>
      </c>
      <c r="AS321" s="90">
        <f t="shared" si="1845"/>
        <v>0</v>
      </c>
      <c r="AT321" s="90">
        <v>5</v>
      </c>
      <c r="AU321" s="90">
        <f t="shared" si="1846"/>
        <v>446114.89999999997</v>
      </c>
      <c r="AV321" s="90">
        <v>0</v>
      </c>
      <c r="AW321" s="89">
        <f t="shared" si="1847"/>
        <v>0</v>
      </c>
      <c r="AX321" s="90">
        <v>0</v>
      </c>
      <c r="AY321" s="89">
        <f t="shared" si="1848"/>
        <v>0</v>
      </c>
      <c r="AZ321" s="90">
        <v>0</v>
      </c>
      <c r="BA321" s="89">
        <f t="shared" si="1849"/>
        <v>0</v>
      </c>
      <c r="BB321" s="90"/>
      <c r="BC321" s="89">
        <f t="shared" si="1850"/>
        <v>0</v>
      </c>
      <c r="BD321" s="90">
        <v>3</v>
      </c>
      <c r="BE321" s="89">
        <f t="shared" si="1851"/>
        <v>256031.16</v>
      </c>
      <c r="BF321" s="90"/>
      <c r="BG321" s="89">
        <f t="shared" si="1852"/>
        <v>0</v>
      </c>
      <c r="BH321" s="90">
        <v>11</v>
      </c>
      <c r="BI321" s="89">
        <f t="shared" si="1853"/>
        <v>1024124.64</v>
      </c>
      <c r="BJ321" s="90">
        <v>0</v>
      </c>
      <c r="BK321" s="89">
        <f t="shared" si="1854"/>
        <v>0</v>
      </c>
      <c r="BL321" s="90">
        <v>0</v>
      </c>
      <c r="BM321" s="89">
        <f t="shared" si="1855"/>
        <v>0</v>
      </c>
      <c r="BN321" s="90">
        <v>4</v>
      </c>
      <c r="BO321" s="89">
        <f t="shared" si="1856"/>
        <v>409649.85599999997</v>
      </c>
      <c r="BP321" s="90">
        <v>3</v>
      </c>
      <c r="BQ321" s="89">
        <f t="shared" si="1857"/>
        <v>279306.71999999997</v>
      </c>
      <c r="BR321" s="90">
        <v>4</v>
      </c>
      <c r="BS321" s="89">
        <f t="shared" si="1858"/>
        <v>465511.19999999995</v>
      </c>
      <c r="BT321" s="90"/>
      <c r="BU321" s="89">
        <f t="shared" si="1859"/>
        <v>0</v>
      </c>
      <c r="BV321" s="90"/>
      <c r="BW321" s="89">
        <f t="shared" si="1860"/>
        <v>0</v>
      </c>
      <c r="BX321" s="90"/>
      <c r="BY321" s="89">
        <f t="shared" si="1861"/>
        <v>0</v>
      </c>
      <c r="BZ321" s="90"/>
      <c r="CA321" s="97">
        <f t="shared" si="1862"/>
        <v>0</v>
      </c>
      <c r="CB321" s="90">
        <v>0</v>
      </c>
      <c r="CC321" s="89">
        <f t="shared" si="1863"/>
        <v>0</v>
      </c>
      <c r="CD321" s="90">
        <v>0</v>
      </c>
      <c r="CE321" s="89">
        <f t="shared" si="1864"/>
        <v>0</v>
      </c>
      <c r="CF321" s="90">
        <v>0</v>
      </c>
      <c r="CG321" s="89">
        <f t="shared" si="1865"/>
        <v>0</v>
      </c>
      <c r="CH321" s="90"/>
      <c r="CI321" s="90">
        <f t="shared" si="1866"/>
        <v>0</v>
      </c>
      <c r="CJ321" s="90"/>
      <c r="CK321" s="89">
        <f t="shared" si="1867"/>
        <v>0</v>
      </c>
      <c r="CL321" s="90">
        <v>0</v>
      </c>
      <c r="CM321" s="89">
        <f t="shared" si="1868"/>
        <v>0</v>
      </c>
      <c r="CN321" s="90"/>
      <c r="CO321" s="89">
        <f t="shared" si="1869"/>
        <v>0</v>
      </c>
      <c r="CP321" s="90"/>
      <c r="CQ321" s="89">
        <f t="shared" si="1870"/>
        <v>0</v>
      </c>
      <c r="CR321" s="90"/>
      <c r="CS321" s="89">
        <f t="shared" si="1871"/>
        <v>0</v>
      </c>
      <c r="CT321" s="90"/>
      <c r="CU321" s="89">
        <f t="shared" si="1872"/>
        <v>0</v>
      </c>
      <c r="CV321" s="90">
        <v>0</v>
      </c>
      <c r="CW321" s="89">
        <f t="shared" si="1873"/>
        <v>0</v>
      </c>
      <c r="CX321" s="104"/>
      <c r="CY321" s="89">
        <f t="shared" si="1874"/>
        <v>0</v>
      </c>
      <c r="CZ321" s="90"/>
      <c r="DA321" s="89">
        <f t="shared" si="1875"/>
        <v>0</v>
      </c>
      <c r="DB321" s="90">
        <v>0</v>
      </c>
      <c r="DC321" s="95">
        <f t="shared" si="1876"/>
        <v>0</v>
      </c>
      <c r="DD321" s="90">
        <v>0</v>
      </c>
      <c r="DE321" s="89">
        <f t="shared" si="1877"/>
        <v>0</v>
      </c>
      <c r="DF321" s="105"/>
      <c r="DG321" s="89">
        <f t="shared" si="1878"/>
        <v>0</v>
      </c>
      <c r="DH321" s="90"/>
      <c r="DI321" s="89">
        <f t="shared" si="1879"/>
        <v>0</v>
      </c>
      <c r="DJ321" s="90"/>
      <c r="DK321" s="89">
        <f t="shared" si="1880"/>
        <v>0</v>
      </c>
      <c r="DL321" s="90">
        <v>1</v>
      </c>
      <c r="DM321" s="97">
        <f t="shared" si="1881"/>
        <v>170909.11199999996</v>
      </c>
      <c r="DN321" s="99">
        <f t="shared" si="1882"/>
        <v>59</v>
      </c>
      <c r="DO321" s="97">
        <f t="shared" si="1882"/>
        <v>5560752.9559999993</v>
      </c>
    </row>
    <row r="322" spans="1:119" ht="30" customHeight="1" x14ac:dyDescent="0.25">
      <c r="A322" s="100"/>
      <c r="B322" s="101">
        <v>279</v>
      </c>
      <c r="C322" s="82" t="s">
        <v>450</v>
      </c>
      <c r="D322" s="83">
        <v>22900</v>
      </c>
      <c r="E322" s="102">
        <v>2.69</v>
      </c>
      <c r="F322" s="102"/>
      <c r="G322" s="85">
        <v>1</v>
      </c>
      <c r="H322" s="86"/>
      <c r="I322" s="86"/>
      <c r="J322" s="83">
        <v>1.4</v>
      </c>
      <c r="K322" s="83">
        <v>1.68</v>
      </c>
      <c r="L322" s="83">
        <v>2.23</v>
      </c>
      <c r="M322" s="87">
        <v>2.57</v>
      </c>
      <c r="N322" s="90">
        <v>3</v>
      </c>
      <c r="O322" s="89">
        <f t="shared" si="1510"/>
        <v>284596.62</v>
      </c>
      <c r="P322" s="90">
        <v>7</v>
      </c>
      <c r="Q322" s="90">
        <f t="shared" si="1831"/>
        <v>664058.78</v>
      </c>
      <c r="R322" s="90">
        <v>1</v>
      </c>
      <c r="S322" s="89">
        <f t="shared" si="1832"/>
        <v>94865.540000000008</v>
      </c>
      <c r="T322" s="90"/>
      <c r="U322" s="89">
        <f t="shared" si="1833"/>
        <v>0</v>
      </c>
      <c r="V322" s="90">
        <v>20</v>
      </c>
      <c r="W322" s="89">
        <f t="shared" si="1834"/>
        <v>1897310.8</v>
      </c>
      <c r="X322" s="90">
        <v>0</v>
      </c>
      <c r="Y322" s="89">
        <f t="shared" si="1835"/>
        <v>0</v>
      </c>
      <c r="Z322" s="90"/>
      <c r="AA322" s="89">
        <f t="shared" si="1836"/>
        <v>0</v>
      </c>
      <c r="AB322" s="90">
        <v>0</v>
      </c>
      <c r="AC322" s="89">
        <f t="shared" si="1837"/>
        <v>0</v>
      </c>
      <c r="AD322" s="90"/>
      <c r="AE322" s="89">
        <f t="shared" si="1838"/>
        <v>0</v>
      </c>
      <c r="AF322" s="90">
        <v>0</v>
      </c>
      <c r="AG322" s="89">
        <f t="shared" si="1839"/>
        <v>0</v>
      </c>
      <c r="AH322" s="92"/>
      <c r="AI322" s="89">
        <f t="shared" si="1840"/>
        <v>0</v>
      </c>
      <c r="AJ322" s="90">
        <v>1</v>
      </c>
      <c r="AK322" s="89">
        <f t="shared" si="1841"/>
        <v>94865.540000000008</v>
      </c>
      <c r="AL322" s="104">
        <v>11</v>
      </c>
      <c r="AM322" s="89">
        <f t="shared" si="1842"/>
        <v>1252225.128</v>
      </c>
      <c r="AN322" s="90"/>
      <c r="AO322" s="95">
        <f t="shared" si="1843"/>
        <v>0</v>
      </c>
      <c r="AP322" s="90"/>
      <c r="AQ322" s="89">
        <f t="shared" si="1844"/>
        <v>0</v>
      </c>
      <c r="AR322" s="90">
        <v>0</v>
      </c>
      <c r="AS322" s="90">
        <f t="shared" si="1845"/>
        <v>0</v>
      </c>
      <c r="AT322" s="90">
        <v>1</v>
      </c>
      <c r="AU322" s="90">
        <f t="shared" si="1846"/>
        <v>99177.609999999986</v>
      </c>
      <c r="AV322" s="90">
        <v>0</v>
      </c>
      <c r="AW322" s="89">
        <f t="shared" si="1847"/>
        <v>0</v>
      </c>
      <c r="AX322" s="90">
        <v>0</v>
      </c>
      <c r="AY322" s="89">
        <f t="shared" si="1848"/>
        <v>0</v>
      </c>
      <c r="AZ322" s="90">
        <v>0</v>
      </c>
      <c r="BA322" s="89">
        <f t="shared" si="1849"/>
        <v>0</v>
      </c>
      <c r="BB322" s="90"/>
      <c r="BC322" s="89">
        <f t="shared" si="1850"/>
        <v>0</v>
      </c>
      <c r="BD322" s="90"/>
      <c r="BE322" s="89">
        <f t="shared" si="1851"/>
        <v>0</v>
      </c>
      <c r="BF322" s="90"/>
      <c r="BG322" s="89">
        <f t="shared" si="1852"/>
        <v>0</v>
      </c>
      <c r="BH322" s="90"/>
      <c r="BI322" s="89">
        <f t="shared" si="1853"/>
        <v>0</v>
      </c>
      <c r="BJ322" s="90">
        <v>0</v>
      </c>
      <c r="BK322" s="89">
        <f t="shared" si="1854"/>
        <v>0</v>
      </c>
      <c r="BL322" s="90">
        <v>0</v>
      </c>
      <c r="BM322" s="89">
        <f t="shared" si="1855"/>
        <v>0</v>
      </c>
      <c r="BN322" s="90"/>
      <c r="BO322" s="89">
        <f t="shared" si="1856"/>
        <v>0</v>
      </c>
      <c r="BP322" s="90"/>
      <c r="BQ322" s="89">
        <f t="shared" si="1857"/>
        <v>0</v>
      </c>
      <c r="BR322" s="90"/>
      <c r="BS322" s="89">
        <f t="shared" si="1858"/>
        <v>0</v>
      </c>
      <c r="BT322" s="90"/>
      <c r="BU322" s="89">
        <f t="shared" si="1859"/>
        <v>0</v>
      </c>
      <c r="BV322" s="90"/>
      <c r="BW322" s="89">
        <f t="shared" si="1860"/>
        <v>0</v>
      </c>
      <c r="BX322" s="90"/>
      <c r="BY322" s="89">
        <f t="shared" si="1861"/>
        <v>0</v>
      </c>
      <c r="BZ322" s="90"/>
      <c r="CA322" s="97">
        <f t="shared" si="1862"/>
        <v>0</v>
      </c>
      <c r="CB322" s="90">
        <v>0</v>
      </c>
      <c r="CC322" s="89">
        <f t="shared" si="1863"/>
        <v>0</v>
      </c>
      <c r="CD322" s="90">
        <v>0</v>
      </c>
      <c r="CE322" s="89">
        <f t="shared" si="1864"/>
        <v>0</v>
      </c>
      <c r="CF322" s="90">
        <v>0</v>
      </c>
      <c r="CG322" s="89">
        <f t="shared" si="1865"/>
        <v>0</v>
      </c>
      <c r="CH322" s="90"/>
      <c r="CI322" s="90">
        <f t="shared" si="1866"/>
        <v>0</v>
      </c>
      <c r="CJ322" s="90"/>
      <c r="CK322" s="89">
        <f t="shared" si="1867"/>
        <v>0</v>
      </c>
      <c r="CL322" s="90">
        <v>0</v>
      </c>
      <c r="CM322" s="89">
        <f t="shared" si="1868"/>
        <v>0</v>
      </c>
      <c r="CN322" s="90"/>
      <c r="CO322" s="89">
        <f t="shared" si="1869"/>
        <v>0</v>
      </c>
      <c r="CP322" s="90"/>
      <c r="CQ322" s="89">
        <f t="shared" si="1870"/>
        <v>0</v>
      </c>
      <c r="CR322" s="90"/>
      <c r="CS322" s="89">
        <f t="shared" si="1871"/>
        <v>0</v>
      </c>
      <c r="CT322" s="90"/>
      <c r="CU322" s="89">
        <f t="shared" si="1872"/>
        <v>0</v>
      </c>
      <c r="CV322" s="90">
        <v>0</v>
      </c>
      <c r="CW322" s="89">
        <f t="shared" si="1873"/>
        <v>0</v>
      </c>
      <c r="CX322" s="104"/>
      <c r="CY322" s="89">
        <f t="shared" si="1874"/>
        <v>0</v>
      </c>
      <c r="CZ322" s="90"/>
      <c r="DA322" s="89">
        <f t="shared" si="1875"/>
        <v>0</v>
      </c>
      <c r="DB322" s="90">
        <v>0</v>
      </c>
      <c r="DC322" s="95">
        <f t="shared" si="1876"/>
        <v>0</v>
      </c>
      <c r="DD322" s="90">
        <v>0</v>
      </c>
      <c r="DE322" s="89">
        <f t="shared" si="1877"/>
        <v>0</v>
      </c>
      <c r="DF322" s="105"/>
      <c r="DG322" s="89">
        <f t="shared" si="1878"/>
        <v>0</v>
      </c>
      <c r="DH322" s="90"/>
      <c r="DI322" s="89">
        <f t="shared" si="1879"/>
        <v>0</v>
      </c>
      <c r="DJ322" s="90"/>
      <c r="DK322" s="89">
        <f t="shared" si="1880"/>
        <v>0</v>
      </c>
      <c r="DL322" s="90"/>
      <c r="DM322" s="97">
        <f t="shared" si="1881"/>
        <v>0</v>
      </c>
      <c r="DN322" s="99">
        <f t="shared" si="1882"/>
        <v>44</v>
      </c>
      <c r="DO322" s="97">
        <f t="shared" si="1882"/>
        <v>4387100.0180000002</v>
      </c>
    </row>
    <row r="323" spans="1:119" ht="15.75" customHeight="1" x14ac:dyDescent="0.25">
      <c r="A323" s="100"/>
      <c r="B323" s="101">
        <v>280</v>
      </c>
      <c r="C323" s="82" t="s">
        <v>451</v>
      </c>
      <c r="D323" s="83">
        <v>22900</v>
      </c>
      <c r="E323" s="102">
        <v>4.12</v>
      </c>
      <c r="F323" s="102"/>
      <c r="G323" s="85">
        <v>1</v>
      </c>
      <c r="H323" s="86"/>
      <c r="I323" s="86"/>
      <c r="J323" s="83">
        <v>1.4</v>
      </c>
      <c r="K323" s="83">
        <v>1.68</v>
      </c>
      <c r="L323" s="83">
        <v>2.23</v>
      </c>
      <c r="M323" s="87">
        <v>2.57</v>
      </c>
      <c r="N323" s="90">
        <v>6</v>
      </c>
      <c r="O323" s="89">
        <f t="shared" si="1510"/>
        <v>871775.52</v>
      </c>
      <c r="P323" s="90">
        <v>11</v>
      </c>
      <c r="Q323" s="90">
        <f t="shared" si="1831"/>
        <v>1598255.12</v>
      </c>
      <c r="R323" s="90">
        <v>3</v>
      </c>
      <c r="S323" s="89">
        <f t="shared" si="1832"/>
        <v>435887.76</v>
      </c>
      <c r="T323" s="90"/>
      <c r="U323" s="89">
        <f t="shared" si="1833"/>
        <v>0</v>
      </c>
      <c r="V323" s="90"/>
      <c r="W323" s="89">
        <f t="shared" si="1834"/>
        <v>0</v>
      </c>
      <c r="X323" s="90"/>
      <c r="Y323" s="89">
        <f t="shared" si="1835"/>
        <v>0</v>
      </c>
      <c r="Z323" s="90"/>
      <c r="AA323" s="89">
        <f t="shared" si="1836"/>
        <v>0</v>
      </c>
      <c r="AB323" s="90"/>
      <c r="AC323" s="89">
        <f t="shared" si="1837"/>
        <v>0</v>
      </c>
      <c r="AD323" s="90">
        <v>1</v>
      </c>
      <c r="AE323" s="89">
        <f t="shared" si="1838"/>
        <v>145295.91999999998</v>
      </c>
      <c r="AF323" s="90"/>
      <c r="AG323" s="89">
        <f t="shared" si="1839"/>
        <v>0</v>
      </c>
      <c r="AH323" s="92"/>
      <c r="AI323" s="89">
        <f t="shared" si="1840"/>
        <v>0</v>
      </c>
      <c r="AJ323" s="90">
        <v>5</v>
      </c>
      <c r="AK323" s="89">
        <f t="shared" si="1841"/>
        <v>726479.60000000009</v>
      </c>
      <c r="AL323" s="103"/>
      <c r="AM323" s="89">
        <f t="shared" si="1842"/>
        <v>0</v>
      </c>
      <c r="AN323" s="90"/>
      <c r="AO323" s="95">
        <f t="shared" si="1843"/>
        <v>0</v>
      </c>
      <c r="AP323" s="90"/>
      <c r="AQ323" s="89">
        <f t="shared" si="1844"/>
        <v>0</v>
      </c>
      <c r="AR323" s="90"/>
      <c r="AS323" s="90">
        <f t="shared" si="1845"/>
        <v>0</v>
      </c>
      <c r="AT323" s="90">
        <f>30-14</f>
        <v>16</v>
      </c>
      <c r="AU323" s="90">
        <f t="shared" si="1846"/>
        <v>2430404.4799999995</v>
      </c>
      <c r="AV323" s="90"/>
      <c r="AW323" s="89">
        <f t="shared" si="1847"/>
        <v>0</v>
      </c>
      <c r="AX323" s="90"/>
      <c r="AY323" s="89">
        <f t="shared" si="1848"/>
        <v>0</v>
      </c>
      <c r="AZ323" s="90"/>
      <c r="BA323" s="89">
        <f t="shared" si="1849"/>
        <v>0</v>
      </c>
      <c r="BB323" s="90"/>
      <c r="BC323" s="89">
        <f t="shared" si="1850"/>
        <v>0</v>
      </c>
      <c r="BD323" s="90"/>
      <c r="BE323" s="89">
        <f t="shared" si="1851"/>
        <v>0</v>
      </c>
      <c r="BF323" s="90">
        <v>3</v>
      </c>
      <c r="BG323" s="89">
        <f t="shared" si="1852"/>
        <v>475513.92</v>
      </c>
      <c r="BH323" s="90"/>
      <c r="BI323" s="89">
        <f t="shared" si="1853"/>
        <v>0</v>
      </c>
      <c r="BJ323" s="90"/>
      <c r="BK323" s="89">
        <f t="shared" si="1854"/>
        <v>0</v>
      </c>
      <c r="BL323" s="90"/>
      <c r="BM323" s="89">
        <f t="shared" si="1855"/>
        <v>0</v>
      </c>
      <c r="BN323" s="90">
        <f>4-2</f>
        <v>2</v>
      </c>
      <c r="BO323" s="89">
        <f t="shared" si="1856"/>
        <v>348710.20799999998</v>
      </c>
      <c r="BP323" s="90">
        <v>1</v>
      </c>
      <c r="BQ323" s="89">
        <f t="shared" si="1857"/>
        <v>158504.63999999998</v>
      </c>
      <c r="BR323" s="90"/>
      <c r="BS323" s="89">
        <f t="shared" si="1858"/>
        <v>0</v>
      </c>
      <c r="BT323" s="90"/>
      <c r="BU323" s="89">
        <f t="shared" si="1859"/>
        <v>0</v>
      </c>
      <c r="BV323" s="90">
        <v>1</v>
      </c>
      <c r="BW323" s="89">
        <f t="shared" si="1860"/>
        <v>198130.8</v>
      </c>
      <c r="BX323" s="90"/>
      <c r="BY323" s="89">
        <f t="shared" si="1861"/>
        <v>0</v>
      </c>
      <c r="BZ323" s="90"/>
      <c r="CA323" s="97">
        <f t="shared" si="1862"/>
        <v>0</v>
      </c>
      <c r="CB323" s="90"/>
      <c r="CC323" s="89">
        <f t="shared" si="1863"/>
        <v>0</v>
      </c>
      <c r="CD323" s="90"/>
      <c r="CE323" s="89">
        <f t="shared" si="1864"/>
        <v>0</v>
      </c>
      <c r="CF323" s="90"/>
      <c r="CG323" s="89">
        <f t="shared" si="1865"/>
        <v>0</v>
      </c>
      <c r="CH323" s="90"/>
      <c r="CI323" s="90">
        <f t="shared" si="1866"/>
        <v>0</v>
      </c>
      <c r="CJ323" s="90"/>
      <c r="CK323" s="89">
        <f t="shared" si="1867"/>
        <v>0</v>
      </c>
      <c r="CL323" s="90"/>
      <c r="CM323" s="89">
        <f t="shared" si="1868"/>
        <v>0</v>
      </c>
      <c r="CN323" s="90"/>
      <c r="CO323" s="89">
        <f t="shared" si="1869"/>
        <v>0</v>
      </c>
      <c r="CP323" s="90"/>
      <c r="CQ323" s="89">
        <f t="shared" si="1870"/>
        <v>0</v>
      </c>
      <c r="CR323" s="90">
        <v>1</v>
      </c>
      <c r="CS323" s="89">
        <f t="shared" si="1871"/>
        <v>149258.53599999996</v>
      </c>
      <c r="CT323" s="90"/>
      <c r="CU323" s="89">
        <f t="shared" si="1872"/>
        <v>0</v>
      </c>
      <c r="CV323" s="90"/>
      <c r="CW323" s="89">
        <f t="shared" si="1873"/>
        <v>0</v>
      </c>
      <c r="CX323" s="104"/>
      <c r="CY323" s="89">
        <f t="shared" si="1874"/>
        <v>0</v>
      </c>
      <c r="CZ323" s="90"/>
      <c r="DA323" s="89">
        <f t="shared" si="1875"/>
        <v>0</v>
      </c>
      <c r="DB323" s="90"/>
      <c r="DC323" s="95">
        <f t="shared" si="1876"/>
        <v>0</v>
      </c>
      <c r="DD323" s="90"/>
      <c r="DE323" s="89">
        <f t="shared" si="1877"/>
        <v>0</v>
      </c>
      <c r="DF323" s="105"/>
      <c r="DG323" s="89">
        <f t="shared" si="1878"/>
        <v>0</v>
      </c>
      <c r="DH323" s="90"/>
      <c r="DI323" s="89">
        <f t="shared" si="1879"/>
        <v>0</v>
      </c>
      <c r="DJ323" s="90"/>
      <c r="DK323" s="89">
        <f t="shared" si="1880"/>
        <v>0</v>
      </c>
      <c r="DL323" s="90"/>
      <c r="DM323" s="97">
        <f t="shared" si="1881"/>
        <v>0</v>
      </c>
      <c r="DN323" s="99">
        <f t="shared" si="1882"/>
        <v>50</v>
      </c>
      <c r="DO323" s="97">
        <f t="shared" si="1882"/>
        <v>7538216.5039999997</v>
      </c>
    </row>
    <row r="324" spans="1:119" ht="30" customHeight="1" x14ac:dyDescent="0.25">
      <c r="A324" s="100"/>
      <c r="B324" s="101">
        <v>281</v>
      </c>
      <c r="C324" s="82" t="s">
        <v>452</v>
      </c>
      <c r="D324" s="83">
        <v>22900</v>
      </c>
      <c r="E324" s="102">
        <v>1.1599999999999999</v>
      </c>
      <c r="F324" s="102"/>
      <c r="G324" s="85">
        <v>1</v>
      </c>
      <c r="H324" s="86"/>
      <c r="I324" s="86"/>
      <c r="J324" s="83">
        <v>1.4</v>
      </c>
      <c r="K324" s="83">
        <v>1.68</v>
      </c>
      <c r="L324" s="83">
        <v>2.23</v>
      </c>
      <c r="M324" s="87">
        <v>2.57</v>
      </c>
      <c r="N324" s="90"/>
      <c r="O324" s="89">
        <f t="shared" si="1510"/>
        <v>0</v>
      </c>
      <c r="P324" s="90">
        <v>0</v>
      </c>
      <c r="Q324" s="90">
        <f t="shared" si="1831"/>
        <v>0</v>
      </c>
      <c r="R324" s="90">
        <v>64</v>
      </c>
      <c r="S324" s="89">
        <f t="shared" si="1832"/>
        <v>2618147.8399999994</v>
      </c>
      <c r="T324" s="90"/>
      <c r="U324" s="89">
        <f t="shared" si="1833"/>
        <v>0</v>
      </c>
      <c r="V324" s="90"/>
      <c r="W324" s="89">
        <f t="shared" si="1834"/>
        <v>0</v>
      </c>
      <c r="X324" s="90">
        <v>0</v>
      </c>
      <c r="Y324" s="89">
        <f t="shared" si="1835"/>
        <v>0</v>
      </c>
      <c r="Z324" s="90"/>
      <c r="AA324" s="89">
        <f t="shared" si="1836"/>
        <v>0</v>
      </c>
      <c r="AB324" s="90">
        <v>0</v>
      </c>
      <c r="AC324" s="89">
        <f t="shared" si="1837"/>
        <v>0</v>
      </c>
      <c r="AD324" s="90"/>
      <c r="AE324" s="89">
        <f t="shared" si="1838"/>
        <v>0</v>
      </c>
      <c r="AF324" s="90">
        <v>0</v>
      </c>
      <c r="AG324" s="89">
        <f t="shared" si="1839"/>
        <v>0</v>
      </c>
      <c r="AH324" s="92"/>
      <c r="AI324" s="89">
        <f t="shared" si="1840"/>
        <v>0</v>
      </c>
      <c r="AJ324" s="90"/>
      <c r="AK324" s="89">
        <f t="shared" si="1841"/>
        <v>0</v>
      </c>
      <c r="AL324" s="104"/>
      <c r="AM324" s="123">
        <f t="shared" si="1842"/>
        <v>0</v>
      </c>
      <c r="AN324" s="90"/>
      <c r="AO324" s="95">
        <f t="shared" si="1843"/>
        <v>0</v>
      </c>
      <c r="AP324" s="90"/>
      <c r="AQ324" s="89">
        <f t="shared" si="1844"/>
        <v>0</v>
      </c>
      <c r="AR324" s="90">
        <v>0</v>
      </c>
      <c r="AS324" s="90">
        <f t="shared" si="1845"/>
        <v>0</v>
      </c>
      <c r="AT324" s="90"/>
      <c r="AU324" s="90">
        <f t="shared" si="1846"/>
        <v>0</v>
      </c>
      <c r="AV324" s="90">
        <v>0</v>
      </c>
      <c r="AW324" s="89">
        <f t="shared" si="1847"/>
        <v>0</v>
      </c>
      <c r="AX324" s="90">
        <v>0</v>
      </c>
      <c r="AY324" s="89">
        <f t="shared" si="1848"/>
        <v>0</v>
      </c>
      <c r="AZ324" s="90">
        <v>0</v>
      </c>
      <c r="BA324" s="89">
        <f t="shared" si="1849"/>
        <v>0</v>
      </c>
      <c r="BB324" s="90"/>
      <c r="BC324" s="89">
        <f t="shared" si="1850"/>
        <v>0</v>
      </c>
      <c r="BD324" s="90"/>
      <c r="BE324" s="89">
        <f t="shared" si="1851"/>
        <v>0</v>
      </c>
      <c r="BF324" s="90"/>
      <c r="BG324" s="89">
        <f t="shared" si="1852"/>
        <v>0</v>
      </c>
      <c r="BH324" s="90"/>
      <c r="BI324" s="89">
        <f t="shared" si="1853"/>
        <v>0</v>
      </c>
      <c r="BJ324" s="90">
        <v>0</v>
      </c>
      <c r="BK324" s="89">
        <f t="shared" si="1854"/>
        <v>0</v>
      </c>
      <c r="BL324" s="90">
        <v>0</v>
      </c>
      <c r="BM324" s="89">
        <f t="shared" si="1855"/>
        <v>0</v>
      </c>
      <c r="BN324" s="90"/>
      <c r="BO324" s="89">
        <f t="shared" si="1856"/>
        <v>0</v>
      </c>
      <c r="BP324" s="90"/>
      <c r="BQ324" s="89">
        <f t="shared" si="1857"/>
        <v>0</v>
      </c>
      <c r="BR324" s="90"/>
      <c r="BS324" s="89">
        <f t="shared" si="1858"/>
        <v>0</v>
      </c>
      <c r="BT324" s="90"/>
      <c r="BU324" s="89">
        <f t="shared" si="1859"/>
        <v>0</v>
      </c>
      <c r="BV324" s="90"/>
      <c r="BW324" s="89">
        <f t="shared" si="1860"/>
        <v>0</v>
      </c>
      <c r="BX324" s="90"/>
      <c r="BY324" s="89">
        <f t="shared" si="1861"/>
        <v>0</v>
      </c>
      <c r="BZ324" s="90"/>
      <c r="CA324" s="97">
        <f t="shared" si="1862"/>
        <v>0</v>
      </c>
      <c r="CB324" s="90">
        <v>0</v>
      </c>
      <c r="CC324" s="89">
        <f t="shared" si="1863"/>
        <v>0</v>
      </c>
      <c r="CD324" s="90">
        <v>0</v>
      </c>
      <c r="CE324" s="89">
        <f t="shared" si="1864"/>
        <v>0</v>
      </c>
      <c r="CF324" s="90">
        <v>0</v>
      </c>
      <c r="CG324" s="89">
        <f t="shared" si="1865"/>
        <v>0</v>
      </c>
      <c r="CH324" s="90"/>
      <c r="CI324" s="90">
        <f t="shared" si="1866"/>
        <v>0</v>
      </c>
      <c r="CJ324" s="90"/>
      <c r="CK324" s="89">
        <f t="shared" si="1867"/>
        <v>0</v>
      </c>
      <c r="CL324" s="90">
        <v>0</v>
      </c>
      <c r="CM324" s="89">
        <f t="shared" si="1868"/>
        <v>0</v>
      </c>
      <c r="CN324" s="90"/>
      <c r="CO324" s="89">
        <f t="shared" si="1869"/>
        <v>0</v>
      </c>
      <c r="CP324" s="90"/>
      <c r="CQ324" s="89">
        <f t="shared" si="1870"/>
        <v>0</v>
      </c>
      <c r="CR324" s="90">
        <v>1</v>
      </c>
      <c r="CS324" s="89">
        <f t="shared" si="1871"/>
        <v>42024.247999999985</v>
      </c>
      <c r="CT324" s="90"/>
      <c r="CU324" s="89">
        <f t="shared" si="1872"/>
        <v>0</v>
      </c>
      <c r="CV324" s="90">
        <v>0</v>
      </c>
      <c r="CW324" s="89">
        <f t="shared" si="1873"/>
        <v>0</v>
      </c>
      <c r="CX324" s="104">
        <v>5</v>
      </c>
      <c r="CY324" s="89">
        <f t="shared" si="1874"/>
        <v>200823.84</v>
      </c>
      <c r="CZ324" s="90"/>
      <c r="DA324" s="89">
        <f t="shared" si="1875"/>
        <v>0</v>
      </c>
      <c r="DB324" s="90">
        <v>0</v>
      </c>
      <c r="DC324" s="95">
        <f t="shared" si="1876"/>
        <v>0</v>
      </c>
      <c r="DD324" s="90">
        <v>0</v>
      </c>
      <c r="DE324" s="89">
        <f t="shared" si="1877"/>
        <v>0</v>
      </c>
      <c r="DF324" s="105"/>
      <c r="DG324" s="89">
        <f t="shared" si="1878"/>
        <v>0</v>
      </c>
      <c r="DH324" s="90"/>
      <c r="DI324" s="89">
        <f t="shared" si="1879"/>
        <v>0</v>
      </c>
      <c r="DJ324" s="90"/>
      <c r="DK324" s="89">
        <f t="shared" si="1880"/>
        <v>0</v>
      </c>
      <c r="DL324" s="90"/>
      <c r="DM324" s="97">
        <f t="shared" si="1881"/>
        <v>0</v>
      </c>
      <c r="DN324" s="99">
        <f t="shared" si="1882"/>
        <v>70</v>
      </c>
      <c r="DO324" s="97">
        <f t="shared" si="1882"/>
        <v>2860995.9279999994</v>
      </c>
    </row>
    <row r="325" spans="1:119" ht="30" customHeight="1" x14ac:dyDescent="0.25">
      <c r="A325" s="100"/>
      <c r="B325" s="101">
        <v>282</v>
      </c>
      <c r="C325" s="82" t="s">
        <v>453</v>
      </c>
      <c r="D325" s="83">
        <v>22900</v>
      </c>
      <c r="E325" s="102">
        <v>1.95</v>
      </c>
      <c r="F325" s="102"/>
      <c r="G325" s="85">
        <v>1</v>
      </c>
      <c r="H325" s="86"/>
      <c r="I325" s="86"/>
      <c r="J325" s="83">
        <v>1.4</v>
      </c>
      <c r="K325" s="83">
        <v>1.68</v>
      </c>
      <c r="L325" s="83">
        <v>2.23</v>
      </c>
      <c r="M325" s="87">
        <v>2.57</v>
      </c>
      <c r="N325" s="90">
        <v>88</v>
      </c>
      <c r="O325" s="89">
        <f>(N325*$D325*$E325*$G325*$J325*$O$10)</f>
        <v>6051645.6000000006</v>
      </c>
      <c r="P325" s="90">
        <v>67</v>
      </c>
      <c r="Q325" s="90">
        <f t="shared" si="1831"/>
        <v>4607502.8999999994</v>
      </c>
      <c r="R325" s="90">
        <v>56</v>
      </c>
      <c r="S325" s="89">
        <f t="shared" si="1832"/>
        <v>3851047.2</v>
      </c>
      <c r="T325" s="90"/>
      <c r="U325" s="89">
        <f t="shared" si="1833"/>
        <v>0</v>
      </c>
      <c r="V325" s="90">
        <v>13</v>
      </c>
      <c r="W325" s="89">
        <f t="shared" si="1834"/>
        <v>893993.10000000009</v>
      </c>
      <c r="X325" s="90">
        <v>0</v>
      </c>
      <c r="Y325" s="89">
        <f t="shared" si="1835"/>
        <v>0</v>
      </c>
      <c r="Z325" s="90"/>
      <c r="AA325" s="89">
        <f t="shared" si="1836"/>
        <v>0</v>
      </c>
      <c r="AB325" s="90">
        <v>0</v>
      </c>
      <c r="AC325" s="89">
        <f t="shared" si="1837"/>
        <v>0</v>
      </c>
      <c r="AD325" s="90">
        <v>21</v>
      </c>
      <c r="AE325" s="89">
        <f t="shared" si="1838"/>
        <v>1444142.7000000002</v>
      </c>
      <c r="AF325" s="90">
        <v>0</v>
      </c>
      <c r="AG325" s="89">
        <f t="shared" si="1839"/>
        <v>0</v>
      </c>
      <c r="AH325" s="92"/>
      <c r="AI325" s="89">
        <f t="shared" si="1840"/>
        <v>0</v>
      </c>
      <c r="AJ325" s="90">
        <v>60</v>
      </c>
      <c r="AK325" s="95">
        <f t="shared" si="1841"/>
        <v>4126122</v>
      </c>
      <c r="AL325" s="104">
        <v>10</v>
      </c>
      <c r="AM325" s="89">
        <f t="shared" si="1842"/>
        <v>825224.4</v>
      </c>
      <c r="AN325" s="105">
        <v>4</v>
      </c>
      <c r="AO325" s="95">
        <f t="shared" si="1843"/>
        <v>330089.76</v>
      </c>
      <c r="AP325" s="90"/>
      <c r="AQ325" s="89">
        <f t="shared" si="1844"/>
        <v>0</v>
      </c>
      <c r="AR325" s="90"/>
      <c r="AS325" s="90">
        <f t="shared" si="1845"/>
        <v>0</v>
      </c>
      <c r="AT325" s="90">
        <v>42</v>
      </c>
      <c r="AU325" s="90">
        <f t="shared" si="1846"/>
        <v>3019571.0999999996</v>
      </c>
      <c r="AV325" s="90">
        <v>0</v>
      </c>
      <c r="AW325" s="89">
        <f t="shared" si="1847"/>
        <v>0</v>
      </c>
      <c r="AX325" s="90">
        <v>0</v>
      </c>
      <c r="AY325" s="89">
        <f t="shared" si="1848"/>
        <v>0</v>
      </c>
      <c r="AZ325" s="90">
        <v>0</v>
      </c>
      <c r="BA325" s="89">
        <f t="shared" si="1849"/>
        <v>0</v>
      </c>
      <c r="BB325" s="90">
        <v>5</v>
      </c>
      <c r="BC325" s="89">
        <f t="shared" si="1850"/>
        <v>343843.5</v>
      </c>
      <c r="BD325" s="90">
        <v>4</v>
      </c>
      <c r="BE325" s="89">
        <f t="shared" si="1851"/>
        <v>275074.8</v>
      </c>
      <c r="BF325" s="90">
        <v>25</v>
      </c>
      <c r="BG325" s="89">
        <f t="shared" si="1852"/>
        <v>1875510</v>
      </c>
      <c r="BH325" s="90">
        <v>41</v>
      </c>
      <c r="BI325" s="89">
        <f t="shared" si="1853"/>
        <v>3075836.4</v>
      </c>
      <c r="BJ325" s="90">
        <v>0</v>
      </c>
      <c r="BK325" s="89">
        <f t="shared" si="1854"/>
        <v>0</v>
      </c>
      <c r="BL325" s="90">
        <v>0</v>
      </c>
      <c r="BM325" s="89">
        <f t="shared" si="1855"/>
        <v>0</v>
      </c>
      <c r="BN325" s="90">
        <f>28-6</f>
        <v>22</v>
      </c>
      <c r="BO325" s="89">
        <f t="shared" si="1856"/>
        <v>1815493.6800000002</v>
      </c>
      <c r="BP325" s="90">
        <v>4</v>
      </c>
      <c r="BQ325" s="89">
        <f t="shared" si="1857"/>
        <v>300081.59999999998</v>
      </c>
      <c r="BR325" s="90">
        <v>5</v>
      </c>
      <c r="BS325" s="89">
        <f t="shared" si="1858"/>
        <v>468877.5</v>
      </c>
      <c r="BT325" s="90"/>
      <c r="BU325" s="89">
        <f t="shared" si="1859"/>
        <v>0</v>
      </c>
      <c r="BV325" s="90">
        <v>13</v>
      </c>
      <c r="BW325" s="89">
        <f t="shared" si="1860"/>
        <v>1219081.5</v>
      </c>
      <c r="BX325" s="90">
        <v>8</v>
      </c>
      <c r="BY325" s="89">
        <f t="shared" si="1861"/>
        <v>600163.19999999995</v>
      </c>
      <c r="BZ325" s="90">
        <v>7</v>
      </c>
      <c r="CA325" s="97">
        <f t="shared" si="1862"/>
        <v>525142.79999999993</v>
      </c>
      <c r="CB325" s="90">
        <v>0</v>
      </c>
      <c r="CC325" s="89">
        <f t="shared" si="1863"/>
        <v>0</v>
      </c>
      <c r="CD325" s="90">
        <v>0</v>
      </c>
      <c r="CE325" s="89">
        <f t="shared" si="1864"/>
        <v>0</v>
      </c>
      <c r="CF325" s="90"/>
      <c r="CG325" s="89">
        <f t="shared" si="1865"/>
        <v>0</v>
      </c>
      <c r="CH325" s="90"/>
      <c r="CI325" s="90">
        <f t="shared" si="1866"/>
        <v>0</v>
      </c>
      <c r="CJ325" s="90"/>
      <c r="CK325" s="89">
        <f t="shared" si="1867"/>
        <v>0</v>
      </c>
      <c r="CL325" s="90">
        <v>0</v>
      </c>
      <c r="CM325" s="89">
        <f t="shared" si="1868"/>
        <v>0</v>
      </c>
      <c r="CN325" s="90"/>
      <c r="CO325" s="89">
        <f t="shared" si="1869"/>
        <v>0</v>
      </c>
      <c r="CP325" s="90"/>
      <c r="CQ325" s="89">
        <f t="shared" si="1870"/>
        <v>0</v>
      </c>
      <c r="CR325" s="90">
        <v>1</v>
      </c>
      <c r="CS325" s="89">
        <f t="shared" si="1871"/>
        <v>70644.209999999992</v>
      </c>
      <c r="CT325" s="90">
        <v>5</v>
      </c>
      <c r="CU325" s="89">
        <f t="shared" si="1872"/>
        <v>353221.05</v>
      </c>
      <c r="CV325" s="90">
        <v>0</v>
      </c>
      <c r="CW325" s="89">
        <f t="shared" si="1873"/>
        <v>0</v>
      </c>
      <c r="CX325" s="104">
        <v>2</v>
      </c>
      <c r="CY325" s="89">
        <f t="shared" si="1874"/>
        <v>135036.72</v>
      </c>
      <c r="CZ325" s="90"/>
      <c r="DA325" s="89">
        <f t="shared" si="1875"/>
        <v>0</v>
      </c>
      <c r="DB325" s="90">
        <v>0</v>
      </c>
      <c r="DC325" s="95">
        <f t="shared" si="1876"/>
        <v>0</v>
      </c>
      <c r="DD325" s="90">
        <v>0</v>
      </c>
      <c r="DE325" s="89">
        <f t="shared" si="1877"/>
        <v>0</v>
      </c>
      <c r="DF325" s="105"/>
      <c r="DG325" s="89">
        <f t="shared" si="1878"/>
        <v>0</v>
      </c>
      <c r="DH325" s="90">
        <v>1</v>
      </c>
      <c r="DI325" s="89">
        <f t="shared" si="1879"/>
        <v>84773.051999999981</v>
      </c>
      <c r="DJ325" s="90"/>
      <c r="DK325" s="89">
        <f t="shared" si="1880"/>
        <v>0</v>
      </c>
      <c r="DL325" s="90"/>
      <c r="DM325" s="97">
        <f t="shared" si="1881"/>
        <v>0</v>
      </c>
      <c r="DN325" s="99">
        <f t="shared" si="1882"/>
        <v>504</v>
      </c>
      <c r="DO325" s="97">
        <f t="shared" si="1882"/>
        <v>36292118.772</v>
      </c>
    </row>
    <row r="326" spans="1:119" ht="30" customHeight="1" x14ac:dyDescent="0.25">
      <c r="A326" s="100"/>
      <c r="B326" s="101">
        <v>283</v>
      </c>
      <c r="C326" s="82" t="s">
        <v>454</v>
      </c>
      <c r="D326" s="83">
        <v>22900</v>
      </c>
      <c r="E326" s="102">
        <v>2.46</v>
      </c>
      <c r="F326" s="102"/>
      <c r="G326" s="85">
        <v>1</v>
      </c>
      <c r="H326" s="86"/>
      <c r="I326" s="86"/>
      <c r="J326" s="83">
        <v>1.4</v>
      </c>
      <c r="K326" s="83">
        <v>1.68</v>
      </c>
      <c r="L326" s="83">
        <v>2.23</v>
      </c>
      <c r="M326" s="87">
        <v>2.57</v>
      </c>
      <c r="N326" s="90">
        <v>19</v>
      </c>
      <c r="O326" s="89">
        <f t="shared" si="1510"/>
        <v>1648332.84</v>
      </c>
      <c r="P326" s="90">
        <v>3</v>
      </c>
      <c r="Q326" s="90">
        <f t="shared" si="1831"/>
        <v>260263.08000000002</v>
      </c>
      <c r="R326" s="90"/>
      <c r="S326" s="89">
        <f t="shared" si="1832"/>
        <v>0</v>
      </c>
      <c r="T326" s="90"/>
      <c r="U326" s="89">
        <f t="shared" si="1833"/>
        <v>0</v>
      </c>
      <c r="V326" s="90"/>
      <c r="W326" s="89">
        <f t="shared" si="1834"/>
        <v>0</v>
      </c>
      <c r="X326" s="90">
        <v>0</v>
      </c>
      <c r="Y326" s="89">
        <f t="shared" si="1835"/>
        <v>0</v>
      </c>
      <c r="Z326" s="90"/>
      <c r="AA326" s="89">
        <f t="shared" si="1836"/>
        <v>0</v>
      </c>
      <c r="AB326" s="90">
        <v>0</v>
      </c>
      <c r="AC326" s="89">
        <f t="shared" si="1837"/>
        <v>0</v>
      </c>
      <c r="AD326" s="90"/>
      <c r="AE326" s="89">
        <f t="shared" si="1838"/>
        <v>0</v>
      </c>
      <c r="AF326" s="90">
        <v>0</v>
      </c>
      <c r="AG326" s="89">
        <f t="shared" si="1839"/>
        <v>0</v>
      </c>
      <c r="AH326" s="92"/>
      <c r="AI326" s="89">
        <f t="shared" si="1840"/>
        <v>0</v>
      </c>
      <c r="AJ326" s="90">
        <v>3</v>
      </c>
      <c r="AK326" s="89">
        <f t="shared" si="1841"/>
        <v>260263.08000000002</v>
      </c>
      <c r="AL326" s="104">
        <v>1</v>
      </c>
      <c r="AM326" s="140">
        <f t="shared" si="1842"/>
        <v>104105.232</v>
      </c>
      <c r="AN326" s="90"/>
      <c r="AO326" s="95">
        <f t="shared" si="1843"/>
        <v>0</v>
      </c>
      <c r="AP326" s="90"/>
      <c r="AQ326" s="89">
        <f t="shared" si="1844"/>
        <v>0</v>
      </c>
      <c r="AR326" s="90"/>
      <c r="AS326" s="90">
        <f t="shared" si="1845"/>
        <v>0</v>
      </c>
      <c r="AT326" s="90">
        <v>2</v>
      </c>
      <c r="AU326" s="90">
        <f t="shared" si="1846"/>
        <v>181395.47999999995</v>
      </c>
      <c r="AV326" s="90">
        <v>0</v>
      </c>
      <c r="AW326" s="89">
        <f t="shared" si="1847"/>
        <v>0</v>
      </c>
      <c r="AX326" s="90">
        <v>0</v>
      </c>
      <c r="AY326" s="89">
        <f t="shared" si="1848"/>
        <v>0</v>
      </c>
      <c r="AZ326" s="90">
        <v>0</v>
      </c>
      <c r="BA326" s="89">
        <f t="shared" si="1849"/>
        <v>0</v>
      </c>
      <c r="BB326" s="90"/>
      <c r="BC326" s="89">
        <f t="shared" si="1850"/>
        <v>0</v>
      </c>
      <c r="BD326" s="90"/>
      <c r="BE326" s="89">
        <f t="shared" si="1851"/>
        <v>0</v>
      </c>
      <c r="BF326" s="90"/>
      <c r="BG326" s="89">
        <f t="shared" si="1852"/>
        <v>0</v>
      </c>
      <c r="BH326" s="90">
        <v>9</v>
      </c>
      <c r="BI326" s="89">
        <f t="shared" si="1853"/>
        <v>851770.08</v>
      </c>
      <c r="BJ326" s="90">
        <v>0</v>
      </c>
      <c r="BK326" s="89">
        <f t="shared" si="1854"/>
        <v>0</v>
      </c>
      <c r="BL326" s="90">
        <v>0</v>
      </c>
      <c r="BM326" s="89">
        <f t="shared" si="1855"/>
        <v>0</v>
      </c>
      <c r="BN326" s="90">
        <v>3</v>
      </c>
      <c r="BO326" s="89">
        <f t="shared" si="1856"/>
        <v>312315.696</v>
      </c>
      <c r="BP326" s="90"/>
      <c r="BQ326" s="89">
        <f t="shared" si="1857"/>
        <v>0</v>
      </c>
      <c r="BR326" s="90"/>
      <c r="BS326" s="89">
        <f t="shared" si="1858"/>
        <v>0</v>
      </c>
      <c r="BT326" s="90"/>
      <c r="BU326" s="89">
        <f t="shared" si="1859"/>
        <v>0</v>
      </c>
      <c r="BV326" s="90"/>
      <c r="BW326" s="89">
        <f t="shared" si="1860"/>
        <v>0</v>
      </c>
      <c r="BX326" s="90">
        <v>4</v>
      </c>
      <c r="BY326" s="89">
        <f t="shared" si="1861"/>
        <v>378564.48</v>
      </c>
      <c r="BZ326" s="90"/>
      <c r="CA326" s="97">
        <f t="shared" si="1862"/>
        <v>0</v>
      </c>
      <c r="CB326" s="90">
        <v>0</v>
      </c>
      <c r="CC326" s="89">
        <f t="shared" si="1863"/>
        <v>0</v>
      </c>
      <c r="CD326" s="90">
        <v>0</v>
      </c>
      <c r="CE326" s="89">
        <f t="shared" si="1864"/>
        <v>0</v>
      </c>
      <c r="CF326" s="90"/>
      <c r="CG326" s="89">
        <f t="shared" si="1865"/>
        <v>0</v>
      </c>
      <c r="CH326" s="90"/>
      <c r="CI326" s="90">
        <f t="shared" si="1866"/>
        <v>0</v>
      </c>
      <c r="CJ326" s="90"/>
      <c r="CK326" s="89">
        <f t="shared" si="1867"/>
        <v>0</v>
      </c>
      <c r="CL326" s="90">
        <v>0</v>
      </c>
      <c r="CM326" s="89">
        <f t="shared" si="1868"/>
        <v>0</v>
      </c>
      <c r="CN326" s="90"/>
      <c r="CO326" s="89">
        <f t="shared" si="1869"/>
        <v>0</v>
      </c>
      <c r="CP326" s="90"/>
      <c r="CQ326" s="89">
        <f t="shared" si="1870"/>
        <v>0</v>
      </c>
      <c r="CR326" s="90"/>
      <c r="CS326" s="89">
        <f t="shared" si="1871"/>
        <v>0</v>
      </c>
      <c r="CT326" s="90"/>
      <c r="CU326" s="89">
        <f t="shared" si="1872"/>
        <v>0</v>
      </c>
      <c r="CV326" s="90">
        <v>0</v>
      </c>
      <c r="CW326" s="89">
        <f t="shared" si="1873"/>
        <v>0</v>
      </c>
      <c r="CX326" s="104"/>
      <c r="CY326" s="89">
        <f t="shared" si="1874"/>
        <v>0</v>
      </c>
      <c r="CZ326" s="90"/>
      <c r="DA326" s="89">
        <f t="shared" si="1875"/>
        <v>0</v>
      </c>
      <c r="DB326" s="90">
        <v>0</v>
      </c>
      <c r="DC326" s="95">
        <f t="shared" si="1876"/>
        <v>0</v>
      </c>
      <c r="DD326" s="90">
        <v>0</v>
      </c>
      <c r="DE326" s="89">
        <f t="shared" si="1877"/>
        <v>0</v>
      </c>
      <c r="DF326" s="105"/>
      <c r="DG326" s="89">
        <f t="shared" si="1878"/>
        <v>0</v>
      </c>
      <c r="DH326" s="90"/>
      <c r="DI326" s="89">
        <f t="shared" si="1879"/>
        <v>0</v>
      </c>
      <c r="DJ326" s="90"/>
      <c r="DK326" s="89">
        <f t="shared" si="1880"/>
        <v>0</v>
      </c>
      <c r="DL326" s="90"/>
      <c r="DM326" s="97">
        <f t="shared" si="1881"/>
        <v>0</v>
      </c>
      <c r="DN326" s="99">
        <f t="shared" si="1882"/>
        <v>44</v>
      </c>
      <c r="DO326" s="97">
        <f t="shared" si="1882"/>
        <v>3997009.9679999999</v>
      </c>
    </row>
    <row r="327" spans="1:119" ht="15.75" customHeight="1" x14ac:dyDescent="0.25">
      <c r="A327" s="100"/>
      <c r="B327" s="101">
        <v>284</v>
      </c>
      <c r="C327" s="82" t="s">
        <v>455</v>
      </c>
      <c r="D327" s="83">
        <v>22900</v>
      </c>
      <c r="E327" s="102">
        <v>0.73</v>
      </c>
      <c r="F327" s="102"/>
      <c r="G327" s="85">
        <v>1</v>
      </c>
      <c r="H327" s="86"/>
      <c r="I327" s="86"/>
      <c r="J327" s="83">
        <v>1.4</v>
      </c>
      <c r="K327" s="83">
        <v>1.68</v>
      </c>
      <c r="L327" s="83">
        <v>2.23</v>
      </c>
      <c r="M327" s="87">
        <v>2.57</v>
      </c>
      <c r="N327" s="90">
        <v>96</v>
      </c>
      <c r="O327" s="89">
        <f t="shared" ref="O327:O331" si="1883">(N327*$D327*$E327*$G327*$J327)</f>
        <v>2246764.7999999998</v>
      </c>
      <c r="P327" s="90">
        <v>90</v>
      </c>
      <c r="Q327" s="90">
        <f t="shared" ref="Q327:Q331" si="1884">(P327*$D327*$E327*$G327*$J327)</f>
        <v>2106342</v>
      </c>
      <c r="R327" s="90"/>
      <c r="S327" s="89">
        <f t="shared" ref="S327:S331" si="1885">(R327*$D327*$E327*$G327*$J327)</f>
        <v>0</v>
      </c>
      <c r="T327" s="90"/>
      <c r="U327" s="89">
        <f t="shared" ref="U327:U331" si="1886">(T327*$D327*$E327*$G327*$J327)</f>
        <v>0</v>
      </c>
      <c r="V327" s="90"/>
      <c r="W327" s="89">
        <f t="shared" ref="W327:W331" si="1887">(V327*$D327*$E327*$G327*$J327)</f>
        <v>0</v>
      </c>
      <c r="X327" s="90">
        <v>0</v>
      </c>
      <c r="Y327" s="89">
        <f t="shared" ref="Y327:Y331" si="1888">(X327*$D327*$E327*$G327*$J327)</f>
        <v>0</v>
      </c>
      <c r="Z327" s="90"/>
      <c r="AA327" s="89">
        <f t="shared" ref="AA327:AA331" si="1889">(Z327*$D327*$E327*$G327*$J327)</f>
        <v>0</v>
      </c>
      <c r="AB327" s="90">
        <v>0</v>
      </c>
      <c r="AC327" s="89">
        <f t="shared" ref="AC327:AC331" si="1890">(AB327*$D327*$E327*$G327*$J327)</f>
        <v>0</v>
      </c>
      <c r="AD327" s="90">
        <v>36</v>
      </c>
      <c r="AE327" s="89">
        <f t="shared" ref="AE327:AE331" si="1891">(AD327*$D327*$E327*$G327*$J327)</f>
        <v>842536.79999999993</v>
      </c>
      <c r="AF327" s="90">
        <v>0</v>
      </c>
      <c r="AG327" s="89">
        <f t="shared" ref="AG327:AG331" si="1892">(AF327*$D327*$E327*$G327*$J327)</f>
        <v>0</v>
      </c>
      <c r="AH327" s="92"/>
      <c r="AI327" s="89">
        <f t="shared" ref="AI327:AI331" si="1893">(AH327*$D327*$E327*$G327*$J327)</f>
        <v>0</v>
      </c>
      <c r="AJ327" s="90">
        <v>99</v>
      </c>
      <c r="AK327" s="89">
        <f t="shared" ref="AK327:AK331" si="1894">(AJ327*$D327*$E327*$G327*$J327)</f>
        <v>2316976.1999999997</v>
      </c>
      <c r="AL327" s="103"/>
      <c r="AM327" s="89">
        <f t="shared" ref="AM327:AM331" si="1895">(AL327*$D327*$E327*$G327*$K327)</f>
        <v>0</v>
      </c>
      <c r="AN327" s="90">
        <v>1</v>
      </c>
      <c r="AO327" s="95">
        <f t="shared" ref="AO327:AO331" si="1896">(AN327*$D327*$E327*$G327*$K327)</f>
        <v>28084.559999999998</v>
      </c>
      <c r="AP327" s="90"/>
      <c r="AQ327" s="89">
        <f t="shared" ref="AQ327:AQ331" si="1897">(AP327*$D327*$E327*$G327*$J327)</f>
        <v>0</v>
      </c>
      <c r="AR327" s="90"/>
      <c r="AS327" s="90">
        <f t="shared" ref="AS327:AS331" si="1898">(AR327*$D327*$E327*$G327*$J327)</f>
        <v>0</v>
      </c>
      <c r="AT327" s="90">
        <v>200</v>
      </c>
      <c r="AU327" s="90">
        <f t="shared" ref="AU327:AU331" si="1899">(AT327*$D327*$E327*$G327*$J327)</f>
        <v>4680760</v>
      </c>
      <c r="AV327" s="90">
        <v>0</v>
      </c>
      <c r="AW327" s="89">
        <f t="shared" ref="AW327:AW331" si="1900">(AV327*$D327*$E327*$G327*$J327)</f>
        <v>0</v>
      </c>
      <c r="AX327" s="90">
        <v>0</v>
      </c>
      <c r="AY327" s="89">
        <f t="shared" ref="AY327:AY331" si="1901">(AX327*$D327*$E327*$G327*$J327)</f>
        <v>0</v>
      </c>
      <c r="AZ327" s="90">
        <v>0</v>
      </c>
      <c r="BA327" s="89">
        <f t="shared" ref="BA327:BA331" si="1902">(AZ327*$D327*$E327*$G327*$J327)</f>
        <v>0</v>
      </c>
      <c r="BB327" s="90">
        <v>49</v>
      </c>
      <c r="BC327" s="89">
        <f t="shared" ref="BC327:BC331" si="1903">(BB327*$D327*$E327*$G327*$J327)</f>
        <v>1146786.2</v>
      </c>
      <c r="BD327" s="90">
        <v>28</v>
      </c>
      <c r="BE327" s="89">
        <f t="shared" ref="BE327:BE331" si="1904">(BD327*$D327*$E327*$G327*$J327)</f>
        <v>655306.39999999991</v>
      </c>
      <c r="BF327" s="90">
        <v>88</v>
      </c>
      <c r="BG327" s="89">
        <f t="shared" ref="BG327:BG331" si="1905">(BF327*$D327*$E327*$G327*$K327)</f>
        <v>2471441.2799999998</v>
      </c>
      <c r="BH327" s="90">
        <v>89</v>
      </c>
      <c r="BI327" s="89">
        <f t="shared" ref="BI327:BI331" si="1906">(BH327*$D327*$E327*$G327*$K327)</f>
        <v>2499525.84</v>
      </c>
      <c r="BJ327" s="90">
        <v>0</v>
      </c>
      <c r="BK327" s="89">
        <f t="shared" ref="BK327:BK331" si="1907">(BJ327*$D327*$E327*$G327*$K327)</f>
        <v>0</v>
      </c>
      <c r="BL327" s="90">
        <v>0</v>
      </c>
      <c r="BM327" s="89">
        <f t="shared" ref="BM327:BM331" si="1908">(BL327*$D327*$E327*$G327*$K327)</f>
        <v>0</v>
      </c>
      <c r="BN327" s="90">
        <v>41</v>
      </c>
      <c r="BO327" s="89">
        <f t="shared" ref="BO327:BO331" si="1909">(BN327*$D327*$E327*$G327*$K327)</f>
        <v>1151466.96</v>
      </c>
      <c r="BP327" s="90">
        <v>32</v>
      </c>
      <c r="BQ327" s="89">
        <f t="shared" ref="BQ327:BQ331" si="1910">(BP327*$D327*$E327*$G327*$K327)</f>
        <v>898705.91999999993</v>
      </c>
      <c r="BR327" s="90">
        <v>16</v>
      </c>
      <c r="BS327" s="89">
        <f t="shared" ref="BS327:BS331" si="1911">(BR327*$D327*$E327*$G327*$K327)</f>
        <v>449352.95999999996</v>
      </c>
      <c r="BT327" s="90"/>
      <c r="BU327" s="89">
        <f t="shared" ref="BU327:BU331" si="1912">(BT327*$D327*$E327*$G327*$K327)</f>
        <v>0</v>
      </c>
      <c r="BV327" s="90">
        <v>15</v>
      </c>
      <c r="BW327" s="89">
        <f t="shared" ref="BW327:BW331" si="1913">(BV327*$D327*$E327*$G327*$K327)</f>
        <v>421268.39999999997</v>
      </c>
      <c r="BX327" s="90">
        <v>27</v>
      </c>
      <c r="BY327" s="89">
        <f t="shared" ref="BY327:BY331" si="1914">(BX327*$D327*$E327*$G327*$K327)</f>
        <v>758283.12</v>
      </c>
      <c r="BZ327" s="90">
        <v>11</v>
      </c>
      <c r="CA327" s="97">
        <f t="shared" ref="CA327:CA331" si="1915">(BZ327*$D327*$E327*$G327*$K327)</f>
        <v>308930.15999999997</v>
      </c>
      <c r="CB327" s="90">
        <v>0</v>
      </c>
      <c r="CC327" s="89">
        <f t="shared" ref="CC327:CC331" si="1916">(CB327*$D327*$E327*$G327*$J327)</f>
        <v>0</v>
      </c>
      <c r="CD327" s="90">
        <v>0</v>
      </c>
      <c r="CE327" s="89">
        <f t="shared" ref="CE327:CE331" si="1917">(CD327*$D327*$E327*$G327*$J327)</f>
        <v>0</v>
      </c>
      <c r="CF327" s="90">
        <v>0</v>
      </c>
      <c r="CG327" s="89">
        <f t="shared" ref="CG327:CG331" si="1918">(CF327*$D327*$E327*$G327*$J327)</f>
        <v>0</v>
      </c>
      <c r="CH327" s="90"/>
      <c r="CI327" s="90">
        <f t="shared" ref="CI327:CI331" si="1919">(CH327*$D327*$E327*$G327*$J327)</f>
        <v>0</v>
      </c>
      <c r="CJ327" s="90"/>
      <c r="CK327" s="89">
        <f t="shared" ref="CK327:CK331" si="1920">(CJ327*$D327*$E327*$G327*$K327)</f>
        <v>0</v>
      </c>
      <c r="CL327" s="90">
        <v>0</v>
      </c>
      <c r="CM327" s="89">
        <f t="shared" ref="CM327:CM331" si="1921">(CL327*$D327*$E327*$G327*$J327)</f>
        <v>0</v>
      </c>
      <c r="CN327" s="90"/>
      <c r="CO327" s="89">
        <f t="shared" ref="CO327:CO331" si="1922">(CN327*$D327*$E327*$G327*$J327)</f>
        <v>0</v>
      </c>
      <c r="CP327" s="90"/>
      <c r="CQ327" s="89">
        <f t="shared" ref="CQ327:CQ331" si="1923">(CP327*$D327*$E327*$G327*$J327)</f>
        <v>0</v>
      </c>
      <c r="CR327" s="90">
        <v>13</v>
      </c>
      <c r="CS327" s="89">
        <f t="shared" ref="CS327:CS331" si="1924">(CR327*$D327*$E327*$G327*$J327)</f>
        <v>304249.39999999997</v>
      </c>
      <c r="CT327" s="90">
        <v>32</v>
      </c>
      <c r="CU327" s="89">
        <f t="shared" ref="CU327:CU331" si="1925">(CT327*$D327*$E327*$G327*$J327)</f>
        <v>748921.6</v>
      </c>
      <c r="CV327" s="90">
        <v>0</v>
      </c>
      <c r="CW327" s="89">
        <f t="shared" ref="CW327:CW331" si="1926">(CV327*$D327*$E327*$G327*$K327)</f>
        <v>0</v>
      </c>
      <c r="CX327" s="104"/>
      <c r="CY327" s="89">
        <f t="shared" ref="CY327:CY331" si="1927">(CX327*$D327*$E327*$G327*$K327)</f>
        <v>0</v>
      </c>
      <c r="CZ327" s="90"/>
      <c r="DA327" s="89">
        <f t="shared" ref="DA327:DA331" si="1928">(CZ327*$D327*$E327*$G327*$J327)</f>
        <v>0</v>
      </c>
      <c r="DB327" s="90">
        <v>0</v>
      </c>
      <c r="DC327" s="95">
        <f t="shared" ref="DC327:DC331" si="1929">(DB327*$D327*$E327*$G327*$K327)</f>
        <v>0</v>
      </c>
      <c r="DD327" s="90">
        <v>3</v>
      </c>
      <c r="DE327" s="89">
        <f t="shared" ref="DE327:DE331" si="1930">(DD327*$D327*$E327*$G327*$K327)</f>
        <v>84253.68</v>
      </c>
      <c r="DF327" s="105"/>
      <c r="DG327" s="89">
        <f t="shared" ref="DG327:DG331" si="1931">(DF327*$D327*$E327*$G327*$K327)</f>
        <v>0</v>
      </c>
      <c r="DH327" s="90">
        <v>20</v>
      </c>
      <c r="DI327" s="89">
        <f t="shared" ref="DI327:DI331" si="1932">(DH327*$D327*$E327*$G327*$K327)</f>
        <v>561691.19999999995</v>
      </c>
      <c r="DJ327" s="90"/>
      <c r="DK327" s="89">
        <f t="shared" ref="DK327:DK331" si="1933">(DJ327*$D327*$E327*$G327*$L327)</f>
        <v>0</v>
      </c>
      <c r="DL327" s="90">
        <v>12</v>
      </c>
      <c r="DM327" s="97">
        <f t="shared" ref="DM327:DM331" si="1934">(DL327*$D327*$E327*$G327*$M327)</f>
        <v>515552.27999999997</v>
      </c>
      <c r="DN327" s="99">
        <f t="shared" si="1882"/>
        <v>998</v>
      </c>
      <c r="DO327" s="97">
        <f t="shared" si="1882"/>
        <v>25197199.759999994</v>
      </c>
    </row>
    <row r="328" spans="1:119" ht="15.75" customHeight="1" x14ac:dyDescent="0.25">
      <c r="A328" s="100"/>
      <c r="B328" s="101">
        <v>285</v>
      </c>
      <c r="C328" s="82" t="s">
        <v>456</v>
      </c>
      <c r="D328" s="83">
        <v>22900</v>
      </c>
      <c r="E328" s="102">
        <v>0.91</v>
      </c>
      <c r="F328" s="102"/>
      <c r="G328" s="85">
        <v>1</v>
      </c>
      <c r="H328" s="86"/>
      <c r="I328" s="86"/>
      <c r="J328" s="83">
        <v>1.4</v>
      </c>
      <c r="K328" s="83">
        <v>1.68</v>
      </c>
      <c r="L328" s="83">
        <v>2.23</v>
      </c>
      <c r="M328" s="87">
        <v>2.57</v>
      </c>
      <c r="N328" s="90"/>
      <c r="O328" s="89">
        <f t="shared" si="1883"/>
        <v>0</v>
      </c>
      <c r="P328" s="90">
        <v>10</v>
      </c>
      <c r="Q328" s="90">
        <f t="shared" si="1884"/>
        <v>291746</v>
      </c>
      <c r="R328" s="90"/>
      <c r="S328" s="89">
        <f t="shared" si="1885"/>
        <v>0</v>
      </c>
      <c r="T328" s="90"/>
      <c r="U328" s="89">
        <f t="shared" si="1886"/>
        <v>0</v>
      </c>
      <c r="V328" s="90"/>
      <c r="W328" s="89">
        <f t="shared" si="1887"/>
        <v>0</v>
      </c>
      <c r="X328" s="90"/>
      <c r="Y328" s="89">
        <f t="shared" si="1888"/>
        <v>0</v>
      </c>
      <c r="Z328" s="90"/>
      <c r="AA328" s="89">
        <f t="shared" si="1889"/>
        <v>0</v>
      </c>
      <c r="AB328" s="90"/>
      <c r="AC328" s="89">
        <f t="shared" si="1890"/>
        <v>0</v>
      </c>
      <c r="AD328" s="90">
        <v>11</v>
      </c>
      <c r="AE328" s="89">
        <f t="shared" si="1891"/>
        <v>320920.59999999998</v>
      </c>
      <c r="AF328" s="90"/>
      <c r="AG328" s="89">
        <f t="shared" si="1892"/>
        <v>0</v>
      </c>
      <c r="AH328" s="92"/>
      <c r="AI328" s="89">
        <f t="shared" si="1893"/>
        <v>0</v>
      </c>
      <c r="AJ328" s="90">
        <v>14</v>
      </c>
      <c r="AK328" s="89">
        <f t="shared" si="1894"/>
        <v>408444.39999999997</v>
      </c>
      <c r="AL328" s="104"/>
      <c r="AM328" s="89">
        <f t="shared" si="1895"/>
        <v>0</v>
      </c>
      <c r="AN328" s="90"/>
      <c r="AO328" s="95">
        <f t="shared" si="1896"/>
        <v>0</v>
      </c>
      <c r="AP328" s="90"/>
      <c r="AQ328" s="89">
        <f t="shared" si="1897"/>
        <v>0</v>
      </c>
      <c r="AR328" s="90"/>
      <c r="AS328" s="90">
        <f t="shared" si="1898"/>
        <v>0</v>
      </c>
      <c r="AT328" s="90">
        <v>30</v>
      </c>
      <c r="AU328" s="90">
        <f t="shared" si="1899"/>
        <v>875238</v>
      </c>
      <c r="AV328" s="90"/>
      <c r="AW328" s="89">
        <f t="shared" si="1900"/>
        <v>0</v>
      </c>
      <c r="AX328" s="90"/>
      <c r="AY328" s="89">
        <f t="shared" si="1901"/>
        <v>0</v>
      </c>
      <c r="AZ328" s="90"/>
      <c r="BA328" s="89">
        <f t="shared" si="1902"/>
        <v>0</v>
      </c>
      <c r="BB328" s="90"/>
      <c r="BC328" s="89">
        <f t="shared" si="1903"/>
        <v>0</v>
      </c>
      <c r="BD328" s="90"/>
      <c r="BE328" s="89">
        <f t="shared" si="1904"/>
        <v>0</v>
      </c>
      <c r="BF328" s="90">
        <v>67</v>
      </c>
      <c r="BG328" s="89">
        <f t="shared" si="1905"/>
        <v>2345637.84</v>
      </c>
      <c r="BH328" s="90">
        <v>10</v>
      </c>
      <c r="BI328" s="89">
        <f t="shared" si="1906"/>
        <v>350095.2</v>
      </c>
      <c r="BJ328" s="90"/>
      <c r="BK328" s="89">
        <f t="shared" si="1907"/>
        <v>0</v>
      </c>
      <c r="BL328" s="90"/>
      <c r="BM328" s="89">
        <f t="shared" si="1908"/>
        <v>0</v>
      </c>
      <c r="BN328" s="90"/>
      <c r="BO328" s="89">
        <f t="shared" si="1909"/>
        <v>0</v>
      </c>
      <c r="BP328" s="90"/>
      <c r="BQ328" s="89">
        <f t="shared" si="1910"/>
        <v>0</v>
      </c>
      <c r="BR328" s="90"/>
      <c r="BS328" s="89">
        <f t="shared" si="1911"/>
        <v>0</v>
      </c>
      <c r="BT328" s="90"/>
      <c r="BU328" s="89">
        <f t="shared" si="1912"/>
        <v>0</v>
      </c>
      <c r="BV328" s="90"/>
      <c r="BW328" s="89">
        <f t="shared" si="1913"/>
        <v>0</v>
      </c>
      <c r="BX328" s="90"/>
      <c r="BY328" s="89">
        <f t="shared" si="1914"/>
        <v>0</v>
      </c>
      <c r="BZ328" s="90"/>
      <c r="CA328" s="97">
        <f t="shared" si="1915"/>
        <v>0</v>
      </c>
      <c r="CB328" s="90"/>
      <c r="CC328" s="89">
        <f t="shared" si="1916"/>
        <v>0</v>
      </c>
      <c r="CD328" s="90"/>
      <c r="CE328" s="89">
        <f t="shared" si="1917"/>
        <v>0</v>
      </c>
      <c r="CF328" s="90"/>
      <c r="CG328" s="89">
        <f t="shared" si="1918"/>
        <v>0</v>
      </c>
      <c r="CH328" s="90"/>
      <c r="CI328" s="90">
        <f t="shared" si="1919"/>
        <v>0</v>
      </c>
      <c r="CJ328" s="90"/>
      <c r="CK328" s="89">
        <f t="shared" si="1920"/>
        <v>0</v>
      </c>
      <c r="CL328" s="90"/>
      <c r="CM328" s="89">
        <f t="shared" si="1921"/>
        <v>0</v>
      </c>
      <c r="CN328" s="90"/>
      <c r="CO328" s="89">
        <f t="shared" si="1922"/>
        <v>0</v>
      </c>
      <c r="CP328" s="90"/>
      <c r="CQ328" s="89">
        <f t="shared" si="1923"/>
        <v>0</v>
      </c>
      <c r="CR328" s="90"/>
      <c r="CS328" s="89">
        <f t="shared" si="1924"/>
        <v>0</v>
      </c>
      <c r="CT328" s="90"/>
      <c r="CU328" s="89">
        <f t="shared" si="1925"/>
        <v>0</v>
      </c>
      <c r="CV328" s="90"/>
      <c r="CW328" s="89">
        <f t="shared" si="1926"/>
        <v>0</v>
      </c>
      <c r="CX328" s="104"/>
      <c r="CY328" s="89">
        <f t="shared" si="1927"/>
        <v>0</v>
      </c>
      <c r="CZ328" s="90"/>
      <c r="DA328" s="89">
        <f t="shared" si="1928"/>
        <v>0</v>
      </c>
      <c r="DB328" s="90"/>
      <c r="DC328" s="95">
        <f t="shared" si="1929"/>
        <v>0</v>
      </c>
      <c r="DD328" s="90"/>
      <c r="DE328" s="89">
        <f t="shared" si="1930"/>
        <v>0</v>
      </c>
      <c r="DF328" s="105"/>
      <c r="DG328" s="89">
        <f t="shared" si="1931"/>
        <v>0</v>
      </c>
      <c r="DH328" s="90"/>
      <c r="DI328" s="89">
        <f t="shared" si="1932"/>
        <v>0</v>
      </c>
      <c r="DJ328" s="90"/>
      <c r="DK328" s="89">
        <f t="shared" si="1933"/>
        <v>0</v>
      </c>
      <c r="DL328" s="90"/>
      <c r="DM328" s="97">
        <f t="shared" si="1934"/>
        <v>0</v>
      </c>
      <c r="DN328" s="99">
        <f t="shared" si="1882"/>
        <v>142</v>
      </c>
      <c r="DO328" s="97">
        <f t="shared" si="1882"/>
        <v>4592082.04</v>
      </c>
    </row>
    <row r="329" spans="1:119" ht="30" customHeight="1" x14ac:dyDescent="0.25">
      <c r="A329" s="100"/>
      <c r="B329" s="101">
        <v>286</v>
      </c>
      <c r="C329" s="82" t="s">
        <v>457</v>
      </c>
      <c r="D329" s="83">
        <v>22900</v>
      </c>
      <c r="E329" s="102">
        <v>0.86</v>
      </c>
      <c r="F329" s="102"/>
      <c r="G329" s="85">
        <v>1</v>
      </c>
      <c r="H329" s="86"/>
      <c r="I329" s="86"/>
      <c r="J329" s="83">
        <v>1.4</v>
      </c>
      <c r="K329" s="83">
        <v>1.68</v>
      </c>
      <c r="L329" s="83">
        <v>2.23</v>
      </c>
      <c r="M329" s="87">
        <v>2.57</v>
      </c>
      <c r="N329" s="90">
        <v>76</v>
      </c>
      <c r="O329" s="89">
        <f t="shared" si="1883"/>
        <v>2095441.5999999999</v>
      </c>
      <c r="P329" s="90">
        <v>90</v>
      </c>
      <c r="Q329" s="90">
        <f t="shared" si="1884"/>
        <v>2481444</v>
      </c>
      <c r="R329" s="90"/>
      <c r="S329" s="89">
        <f t="shared" si="1885"/>
        <v>0</v>
      </c>
      <c r="T329" s="90"/>
      <c r="U329" s="89">
        <f t="shared" si="1886"/>
        <v>0</v>
      </c>
      <c r="V329" s="90"/>
      <c r="W329" s="89">
        <f t="shared" si="1887"/>
        <v>0</v>
      </c>
      <c r="X329" s="90">
        <v>0</v>
      </c>
      <c r="Y329" s="89">
        <f t="shared" si="1888"/>
        <v>0</v>
      </c>
      <c r="Z329" s="90"/>
      <c r="AA329" s="89">
        <f t="shared" si="1889"/>
        <v>0</v>
      </c>
      <c r="AB329" s="90">
        <v>0</v>
      </c>
      <c r="AC329" s="89">
        <f t="shared" si="1890"/>
        <v>0</v>
      </c>
      <c r="AD329" s="90">
        <v>16</v>
      </c>
      <c r="AE329" s="89">
        <f t="shared" si="1891"/>
        <v>441145.59999999998</v>
      </c>
      <c r="AF329" s="90">
        <v>0</v>
      </c>
      <c r="AG329" s="89">
        <f t="shared" si="1892"/>
        <v>0</v>
      </c>
      <c r="AH329" s="92"/>
      <c r="AI329" s="89">
        <f t="shared" si="1893"/>
        <v>0</v>
      </c>
      <c r="AJ329" s="90">
        <v>115</v>
      </c>
      <c r="AK329" s="89">
        <f t="shared" si="1894"/>
        <v>3170734</v>
      </c>
      <c r="AL329" s="104">
        <v>2</v>
      </c>
      <c r="AM329" s="89">
        <f t="shared" si="1895"/>
        <v>66171.839999999997</v>
      </c>
      <c r="AN329" s="90">
        <v>13</v>
      </c>
      <c r="AO329" s="95">
        <f t="shared" si="1896"/>
        <v>430116.95999999996</v>
      </c>
      <c r="AP329" s="90"/>
      <c r="AQ329" s="89">
        <f t="shared" si="1897"/>
        <v>0</v>
      </c>
      <c r="AR329" s="90">
        <v>1</v>
      </c>
      <c r="AS329" s="90">
        <f t="shared" si="1898"/>
        <v>27571.599999999999</v>
      </c>
      <c r="AT329" s="90">
        <v>270</v>
      </c>
      <c r="AU329" s="90">
        <f t="shared" si="1899"/>
        <v>7444331.9999999991</v>
      </c>
      <c r="AV329" s="90">
        <v>0</v>
      </c>
      <c r="AW329" s="89">
        <f t="shared" si="1900"/>
        <v>0</v>
      </c>
      <c r="AX329" s="90">
        <v>0</v>
      </c>
      <c r="AY329" s="89">
        <f t="shared" si="1901"/>
        <v>0</v>
      </c>
      <c r="AZ329" s="90">
        <v>0</v>
      </c>
      <c r="BA329" s="89">
        <f t="shared" si="1902"/>
        <v>0</v>
      </c>
      <c r="BB329" s="90">
        <v>7</v>
      </c>
      <c r="BC329" s="89">
        <f t="shared" si="1903"/>
        <v>193001.19999999998</v>
      </c>
      <c r="BD329" s="90">
        <v>18</v>
      </c>
      <c r="BE329" s="89">
        <f t="shared" si="1904"/>
        <v>496288.8</v>
      </c>
      <c r="BF329" s="90">
        <v>13</v>
      </c>
      <c r="BG329" s="89">
        <f t="shared" si="1905"/>
        <v>430116.95999999996</v>
      </c>
      <c r="BH329" s="90">
        <v>260</v>
      </c>
      <c r="BI329" s="89">
        <f t="shared" si="1906"/>
        <v>8602339.1999999993</v>
      </c>
      <c r="BJ329" s="90">
        <v>0</v>
      </c>
      <c r="BK329" s="89">
        <f t="shared" si="1907"/>
        <v>0</v>
      </c>
      <c r="BL329" s="90">
        <v>0</v>
      </c>
      <c r="BM329" s="89">
        <f t="shared" si="1908"/>
        <v>0</v>
      </c>
      <c r="BN329" s="90">
        <f>68+17</f>
        <v>85</v>
      </c>
      <c r="BO329" s="89">
        <f t="shared" si="1909"/>
        <v>2812303.1999999997</v>
      </c>
      <c r="BP329" s="90">
        <v>15</v>
      </c>
      <c r="BQ329" s="89">
        <f t="shared" si="1910"/>
        <v>496288.8</v>
      </c>
      <c r="BR329" s="90">
        <v>16</v>
      </c>
      <c r="BS329" s="89">
        <f t="shared" si="1911"/>
        <v>529374.71999999997</v>
      </c>
      <c r="BT329" s="90"/>
      <c r="BU329" s="89">
        <f t="shared" si="1912"/>
        <v>0</v>
      </c>
      <c r="BV329" s="90">
        <v>17</v>
      </c>
      <c r="BW329" s="89">
        <f t="shared" si="1913"/>
        <v>562460.64</v>
      </c>
      <c r="BX329" s="90">
        <v>49</v>
      </c>
      <c r="BY329" s="89">
        <f t="shared" si="1914"/>
        <v>1621210.0799999998</v>
      </c>
      <c r="BZ329" s="90">
        <v>5</v>
      </c>
      <c r="CA329" s="97">
        <f t="shared" si="1915"/>
        <v>165429.6</v>
      </c>
      <c r="CB329" s="90">
        <v>0</v>
      </c>
      <c r="CC329" s="89">
        <f t="shared" si="1916"/>
        <v>0</v>
      </c>
      <c r="CD329" s="90">
        <v>0</v>
      </c>
      <c r="CE329" s="89">
        <f t="shared" si="1917"/>
        <v>0</v>
      </c>
      <c r="CF329" s="90">
        <v>30</v>
      </c>
      <c r="CG329" s="89">
        <f t="shared" si="1918"/>
        <v>827148</v>
      </c>
      <c r="CH329" s="90"/>
      <c r="CI329" s="90">
        <f t="shared" si="1919"/>
        <v>0</v>
      </c>
      <c r="CJ329" s="90"/>
      <c r="CK329" s="89">
        <f t="shared" si="1920"/>
        <v>0</v>
      </c>
      <c r="CL329" s="90"/>
      <c r="CM329" s="89">
        <f t="shared" si="1921"/>
        <v>0</v>
      </c>
      <c r="CN329" s="90"/>
      <c r="CO329" s="89">
        <f t="shared" si="1922"/>
        <v>0</v>
      </c>
      <c r="CP329" s="90">
        <v>47</v>
      </c>
      <c r="CQ329" s="89">
        <f t="shared" si="1923"/>
        <v>1295865.2</v>
      </c>
      <c r="CR329" s="90">
        <v>29</v>
      </c>
      <c r="CS329" s="89">
        <f t="shared" si="1924"/>
        <v>799576.39999999991</v>
      </c>
      <c r="CT329" s="90">
        <v>57</v>
      </c>
      <c r="CU329" s="89">
        <f t="shared" si="1925"/>
        <v>1571581.2</v>
      </c>
      <c r="CV329" s="90">
        <v>0</v>
      </c>
      <c r="CW329" s="89">
        <f t="shared" si="1926"/>
        <v>0</v>
      </c>
      <c r="CX329" s="104"/>
      <c r="CY329" s="89">
        <f t="shared" si="1927"/>
        <v>0</v>
      </c>
      <c r="CZ329" s="90"/>
      <c r="DA329" s="89">
        <f t="shared" si="1928"/>
        <v>0</v>
      </c>
      <c r="DB329" s="90">
        <v>0</v>
      </c>
      <c r="DC329" s="95">
        <f t="shared" si="1929"/>
        <v>0</v>
      </c>
      <c r="DD329" s="90">
        <v>11</v>
      </c>
      <c r="DE329" s="89">
        <f t="shared" si="1930"/>
        <v>363945.12</v>
      </c>
      <c r="DF329" s="105"/>
      <c r="DG329" s="89">
        <f t="shared" si="1931"/>
        <v>0</v>
      </c>
      <c r="DH329" s="90">
        <v>24</v>
      </c>
      <c r="DI329" s="89">
        <f t="shared" si="1932"/>
        <v>794062.08</v>
      </c>
      <c r="DJ329" s="90"/>
      <c r="DK329" s="89">
        <f t="shared" si="1933"/>
        <v>0</v>
      </c>
      <c r="DL329" s="90">
        <v>7</v>
      </c>
      <c r="DM329" s="97">
        <f t="shared" si="1934"/>
        <v>354295.06</v>
      </c>
      <c r="DN329" s="99">
        <f t="shared" si="1882"/>
        <v>1273</v>
      </c>
      <c r="DO329" s="97">
        <f t="shared" si="1882"/>
        <v>38072243.859999999</v>
      </c>
    </row>
    <row r="330" spans="1:119" ht="36" customHeight="1" x14ac:dyDescent="0.25">
      <c r="A330" s="100"/>
      <c r="B330" s="101">
        <v>287</v>
      </c>
      <c r="C330" s="82" t="s">
        <v>458</v>
      </c>
      <c r="D330" s="83">
        <v>22900</v>
      </c>
      <c r="E330" s="102">
        <v>1.24</v>
      </c>
      <c r="F330" s="102"/>
      <c r="G330" s="85">
        <v>1</v>
      </c>
      <c r="H330" s="86"/>
      <c r="I330" s="86"/>
      <c r="J330" s="83">
        <v>1.4</v>
      </c>
      <c r="K330" s="83">
        <v>1.68</v>
      </c>
      <c r="L330" s="83">
        <v>2.23</v>
      </c>
      <c r="M330" s="87">
        <v>2.57</v>
      </c>
      <c r="N330" s="90">
        <v>2</v>
      </c>
      <c r="O330" s="89">
        <f t="shared" si="1883"/>
        <v>79508.799999999988</v>
      </c>
      <c r="P330" s="90">
        <v>18</v>
      </c>
      <c r="Q330" s="90">
        <f t="shared" si="1884"/>
        <v>715579.2</v>
      </c>
      <c r="R330" s="90"/>
      <c r="S330" s="89">
        <f t="shared" si="1885"/>
        <v>0</v>
      </c>
      <c r="T330" s="90"/>
      <c r="U330" s="89">
        <f t="shared" si="1886"/>
        <v>0</v>
      </c>
      <c r="V330" s="90"/>
      <c r="W330" s="89">
        <f t="shared" si="1887"/>
        <v>0</v>
      </c>
      <c r="X330" s="90">
        <v>0</v>
      </c>
      <c r="Y330" s="89">
        <f t="shared" si="1888"/>
        <v>0</v>
      </c>
      <c r="Z330" s="90"/>
      <c r="AA330" s="89">
        <f t="shared" si="1889"/>
        <v>0</v>
      </c>
      <c r="AB330" s="90">
        <v>0</v>
      </c>
      <c r="AC330" s="89">
        <f t="shared" si="1890"/>
        <v>0</v>
      </c>
      <c r="AD330" s="90">
        <v>4</v>
      </c>
      <c r="AE330" s="89">
        <f t="shared" si="1891"/>
        <v>159017.59999999998</v>
      </c>
      <c r="AF330" s="90">
        <v>0</v>
      </c>
      <c r="AG330" s="89">
        <f t="shared" si="1892"/>
        <v>0</v>
      </c>
      <c r="AH330" s="92"/>
      <c r="AI330" s="89">
        <f t="shared" si="1893"/>
        <v>0</v>
      </c>
      <c r="AJ330" s="90">
        <v>21</v>
      </c>
      <c r="AK330" s="89">
        <f t="shared" si="1894"/>
        <v>834842.39999999991</v>
      </c>
      <c r="AL330" s="104">
        <v>0</v>
      </c>
      <c r="AM330" s="89">
        <f t="shared" si="1895"/>
        <v>0</v>
      </c>
      <c r="AN330" s="90">
        <v>4</v>
      </c>
      <c r="AO330" s="95">
        <f t="shared" si="1896"/>
        <v>190821.12</v>
      </c>
      <c r="AP330" s="90"/>
      <c r="AQ330" s="89">
        <f t="shared" si="1897"/>
        <v>0</v>
      </c>
      <c r="AR330" s="90">
        <v>0</v>
      </c>
      <c r="AS330" s="90">
        <f t="shared" si="1898"/>
        <v>0</v>
      </c>
      <c r="AT330" s="90">
        <v>86</v>
      </c>
      <c r="AU330" s="90">
        <f t="shared" si="1899"/>
        <v>3418878.4</v>
      </c>
      <c r="AV330" s="90">
        <v>0</v>
      </c>
      <c r="AW330" s="89">
        <f t="shared" si="1900"/>
        <v>0</v>
      </c>
      <c r="AX330" s="90">
        <v>0</v>
      </c>
      <c r="AY330" s="89">
        <f t="shared" si="1901"/>
        <v>0</v>
      </c>
      <c r="AZ330" s="90">
        <v>0</v>
      </c>
      <c r="BA330" s="89">
        <f t="shared" si="1902"/>
        <v>0</v>
      </c>
      <c r="BB330" s="90">
        <v>3</v>
      </c>
      <c r="BC330" s="89">
        <f t="shared" si="1903"/>
        <v>119263.2</v>
      </c>
      <c r="BD330" s="90"/>
      <c r="BE330" s="89">
        <f t="shared" si="1904"/>
        <v>0</v>
      </c>
      <c r="BF330" s="90">
        <v>8</v>
      </c>
      <c r="BG330" s="89">
        <f t="shared" si="1905"/>
        <v>381642.23999999999</v>
      </c>
      <c r="BH330" s="90">
        <v>40</v>
      </c>
      <c r="BI330" s="89">
        <f t="shared" si="1906"/>
        <v>1908211.2</v>
      </c>
      <c r="BJ330" s="90">
        <v>0</v>
      </c>
      <c r="BK330" s="89">
        <f t="shared" si="1907"/>
        <v>0</v>
      </c>
      <c r="BL330" s="90">
        <v>0</v>
      </c>
      <c r="BM330" s="89">
        <f t="shared" si="1908"/>
        <v>0</v>
      </c>
      <c r="BN330" s="90">
        <v>3</v>
      </c>
      <c r="BO330" s="89">
        <f t="shared" si="1909"/>
        <v>143115.84</v>
      </c>
      <c r="BP330" s="90">
        <v>3</v>
      </c>
      <c r="BQ330" s="89">
        <f t="shared" si="1910"/>
        <v>143115.84</v>
      </c>
      <c r="BR330" s="90">
        <v>1</v>
      </c>
      <c r="BS330" s="89">
        <f t="shared" si="1911"/>
        <v>47705.279999999999</v>
      </c>
      <c r="BT330" s="90"/>
      <c r="BU330" s="89">
        <f t="shared" si="1912"/>
        <v>0</v>
      </c>
      <c r="BV330" s="90">
        <v>3</v>
      </c>
      <c r="BW330" s="89">
        <f t="shared" si="1913"/>
        <v>143115.84</v>
      </c>
      <c r="BX330" s="90">
        <v>12</v>
      </c>
      <c r="BY330" s="89">
        <f t="shared" si="1914"/>
        <v>572463.35999999999</v>
      </c>
      <c r="BZ330" s="90">
        <v>1</v>
      </c>
      <c r="CA330" s="97">
        <f t="shared" si="1915"/>
        <v>47705.279999999999</v>
      </c>
      <c r="CB330" s="90">
        <v>0</v>
      </c>
      <c r="CC330" s="89">
        <f t="shared" si="1916"/>
        <v>0</v>
      </c>
      <c r="CD330" s="90">
        <v>0</v>
      </c>
      <c r="CE330" s="89">
        <f t="shared" si="1917"/>
        <v>0</v>
      </c>
      <c r="CF330" s="90">
        <v>2</v>
      </c>
      <c r="CG330" s="89">
        <f t="shared" si="1918"/>
        <v>79508.799999999988</v>
      </c>
      <c r="CH330" s="90"/>
      <c r="CI330" s="90">
        <f t="shared" si="1919"/>
        <v>0</v>
      </c>
      <c r="CJ330" s="90"/>
      <c r="CK330" s="89">
        <f t="shared" si="1920"/>
        <v>0</v>
      </c>
      <c r="CL330" s="90">
        <v>0</v>
      </c>
      <c r="CM330" s="89">
        <f t="shared" si="1921"/>
        <v>0</v>
      </c>
      <c r="CN330" s="90"/>
      <c r="CO330" s="89">
        <f t="shared" si="1922"/>
        <v>0</v>
      </c>
      <c r="CP330" s="90"/>
      <c r="CQ330" s="89">
        <f t="shared" si="1923"/>
        <v>0</v>
      </c>
      <c r="CR330" s="90"/>
      <c r="CS330" s="89">
        <f t="shared" si="1924"/>
        <v>0</v>
      </c>
      <c r="CT330" s="90">
        <v>5</v>
      </c>
      <c r="CU330" s="89">
        <f t="shared" si="1925"/>
        <v>198772</v>
      </c>
      <c r="CV330" s="90">
        <v>0</v>
      </c>
      <c r="CW330" s="89">
        <f t="shared" si="1926"/>
        <v>0</v>
      </c>
      <c r="CX330" s="104"/>
      <c r="CY330" s="89">
        <f t="shared" si="1927"/>
        <v>0</v>
      </c>
      <c r="CZ330" s="90"/>
      <c r="DA330" s="89">
        <f t="shared" si="1928"/>
        <v>0</v>
      </c>
      <c r="DB330" s="90">
        <v>0</v>
      </c>
      <c r="DC330" s="95">
        <f t="shared" si="1929"/>
        <v>0</v>
      </c>
      <c r="DD330" s="90">
        <v>4</v>
      </c>
      <c r="DE330" s="89">
        <f t="shared" si="1930"/>
        <v>190821.12</v>
      </c>
      <c r="DF330" s="105"/>
      <c r="DG330" s="89">
        <f t="shared" si="1931"/>
        <v>0</v>
      </c>
      <c r="DH330" s="90">
        <v>3</v>
      </c>
      <c r="DI330" s="89">
        <f t="shared" si="1932"/>
        <v>143115.84</v>
      </c>
      <c r="DJ330" s="90"/>
      <c r="DK330" s="89">
        <f t="shared" si="1933"/>
        <v>0</v>
      </c>
      <c r="DL330" s="90"/>
      <c r="DM330" s="97">
        <f t="shared" si="1934"/>
        <v>0</v>
      </c>
      <c r="DN330" s="99">
        <f t="shared" si="1882"/>
        <v>223</v>
      </c>
      <c r="DO330" s="97">
        <f t="shared" si="1882"/>
        <v>9517203.3599999994</v>
      </c>
    </row>
    <row r="331" spans="1:119" ht="36" customHeight="1" x14ac:dyDescent="0.25">
      <c r="A331" s="100"/>
      <c r="B331" s="101">
        <v>288</v>
      </c>
      <c r="C331" s="82" t="s">
        <v>459</v>
      </c>
      <c r="D331" s="83">
        <v>22900</v>
      </c>
      <c r="E331" s="102">
        <v>1.78</v>
      </c>
      <c r="F331" s="102"/>
      <c r="G331" s="85">
        <v>1</v>
      </c>
      <c r="H331" s="86"/>
      <c r="I331" s="86"/>
      <c r="J331" s="83">
        <v>1.4</v>
      </c>
      <c r="K331" s="83">
        <v>1.68</v>
      </c>
      <c r="L331" s="83">
        <v>2.23</v>
      </c>
      <c r="M331" s="87">
        <v>2.57</v>
      </c>
      <c r="N331" s="90">
        <v>122</v>
      </c>
      <c r="O331" s="89">
        <f t="shared" si="1883"/>
        <v>6962149.5999999996</v>
      </c>
      <c r="P331" s="90">
        <v>170</v>
      </c>
      <c r="Q331" s="90">
        <f t="shared" si="1884"/>
        <v>9701356</v>
      </c>
      <c r="R331" s="90"/>
      <c r="S331" s="89">
        <f t="shared" si="1885"/>
        <v>0</v>
      </c>
      <c r="T331" s="90"/>
      <c r="U331" s="89">
        <f t="shared" si="1886"/>
        <v>0</v>
      </c>
      <c r="V331" s="90"/>
      <c r="W331" s="89">
        <f t="shared" si="1887"/>
        <v>0</v>
      </c>
      <c r="X331" s="90"/>
      <c r="Y331" s="89">
        <f t="shared" si="1888"/>
        <v>0</v>
      </c>
      <c r="Z331" s="90"/>
      <c r="AA331" s="89">
        <f t="shared" si="1889"/>
        <v>0</v>
      </c>
      <c r="AB331" s="90"/>
      <c r="AC331" s="89">
        <f t="shared" si="1890"/>
        <v>0</v>
      </c>
      <c r="AD331" s="90">
        <v>9</v>
      </c>
      <c r="AE331" s="89">
        <f t="shared" si="1891"/>
        <v>513601.19999999995</v>
      </c>
      <c r="AF331" s="90"/>
      <c r="AG331" s="89">
        <f t="shared" si="1892"/>
        <v>0</v>
      </c>
      <c r="AH331" s="92"/>
      <c r="AI331" s="89">
        <f t="shared" si="1893"/>
        <v>0</v>
      </c>
      <c r="AJ331" s="90">
        <v>16</v>
      </c>
      <c r="AK331" s="89">
        <f t="shared" si="1894"/>
        <v>913068.79999999993</v>
      </c>
      <c r="AL331" s="103"/>
      <c r="AM331" s="89">
        <f t="shared" si="1895"/>
        <v>0</v>
      </c>
      <c r="AN331" s="90">
        <v>3</v>
      </c>
      <c r="AO331" s="95">
        <f t="shared" si="1896"/>
        <v>205440.47999999998</v>
      </c>
      <c r="AP331" s="90"/>
      <c r="AQ331" s="89">
        <f t="shared" si="1897"/>
        <v>0</v>
      </c>
      <c r="AR331" s="90"/>
      <c r="AS331" s="90">
        <f t="shared" si="1898"/>
        <v>0</v>
      </c>
      <c r="AT331" s="90">
        <v>79</v>
      </c>
      <c r="AU331" s="90">
        <f t="shared" si="1899"/>
        <v>4508277.1999999993</v>
      </c>
      <c r="AV331" s="90"/>
      <c r="AW331" s="89">
        <f t="shared" si="1900"/>
        <v>0</v>
      </c>
      <c r="AX331" s="90"/>
      <c r="AY331" s="89">
        <f t="shared" si="1901"/>
        <v>0</v>
      </c>
      <c r="AZ331" s="90"/>
      <c r="BA331" s="89">
        <f t="shared" si="1902"/>
        <v>0</v>
      </c>
      <c r="BB331" s="90"/>
      <c r="BC331" s="89">
        <f t="shared" si="1903"/>
        <v>0</v>
      </c>
      <c r="BD331" s="90">
        <v>4</v>
      </c>
      <c r="BE331" s="89">
        <f t="shared" si="1904"/>
        <v>228267.19999999998</v>
      </c>
      <c r="BF331" s="90">
        <v>27</v>
      </c>
      <c r="BG331" s="89">
        <f t="shared" si="1905"/>
        <v>1848964.3199999998</v>
      </c>
      <c r="BH331" s="90">
        <v>20</v>
      </c>
      <c r="BI331" s="89">
        <f t="shared" si="1906"/>
        <v>1369603.2</v>
      </c>
      <c r="BJ331" s="90"/>
      <c r="BK331" s="89">
        <f t="shared" si="1907"/>
        <v>0</v>
      </c>
      <c r="BL331" s="90"/>
      <c r="BM331" s="89">
        <f t="shared" si="1908"/>
        <v>0</v>
      </c>
      <c r="BN331" s="90">
        <f>21-3</f>
        <v>18</v>
      </c>
      <c r="BO331" s="89">
        <f t="shared" si="1909"/>
        <v>1232642.8799999999</v>
      </c>
      <c r="BP331" s="90">
        <v>2</v>
      </c>
      <c r="BQ331" s="89">
        <f t="shared" si="1910"/>
        <v>136960.32000000001</v>
      </c>
      <c r="BR331" s="90"/>
      <c r="BS331" s="89">
        <f t="shared" si="1911"/>
        <v>0</v>
      </c>
      <c r="BT331" s="90"/>
      <c r="BU331" s="89">
        <f t="shared" si="1912"/>
        <v>0</v>
      </c>
      <c r="BV331" s="90"/>
      <c r="BW331" s="89">
        <f t="shared" si="1913"/>
        <v>0</v>
      </c>
      <c r="BX331" s="90"/>
      <c r="BY331" s="89">
        <f t="shared" si="1914"/>
        <v>0</v>
      </c>
      <c r="BZ331" s="90">
        <v>28</v>
      </c>
      <c r="CA331" s="97">
        <f t="shared" si="1915"/>
        <v>1917444.48</v>
      </c>
      <c r="CB331" s="90"/>
      <c r="CC331" s="89">
        <f t="shared" si="1916"/>
        <v>0</v>
      </c>
      <c r="CD331" s="90"/>
      <c r="CE331" s="89">
        <f t="shared" si="1917"/>
        <v>0</v>
      </c>
      <c r="CF331" s="90">
        <v>0</v>
      </c>
      <c r="CG331" s="89">
        <f t="shared" si="1918"/>
        <v>0</v>
      </c>
      <c r="CH331" s="90"/>
      <c r="CI331" s="90">
        <f t="shared" si="1919"/>
        <v>0</v>
      </c>
      <c r="CJ331" s="90"/>
      <c r="CK331" s="89">
        <f t="shared" si="1920"/>
        <v>0</v>
      </c>
      <c r="CL331" s="90"/>
      <c r="CM331" s="89">
        <f t="shared" si="1921"/>
        <v>0</v>
      </c>
      <c r="CN331" s="90"/>
      <c r="CO331" s="89">
        <f t="shared" si="1922"/>
        <v>0</v>
      </c>
      <c r="CP331" s="90"/>
      <c r="CQ331" s="89">
        <f t="shared" si="1923"/>
        <v>0</v>
      </c>
      <c r="CR331" s="90"/>
      <c r="CS331" s="89">
        <f t="shared" si="1924"/>
        <v>0</v>
      </c>
      <c r="CT331" s="90"/>
      <c r="CU331" s="89">
        <f t="shared" si="1925"/>
        <v>0</v>
      </c>
      <c r="CV331" s="90"/>
      <c r="CW331" s="89">
        <f t="shared" si="1926"/>
        <v>0</v>
      </c>
      <c r="CX331" s="104"/>
      <c r="CY331" s="89">
        <f t="shared" si="1927"/>
        <v>0</v>
      </c>
      <c r="CZ331" s="90"/>
      <c r="DA331" s="89">
        <f t="shared" si="1928"/>
        <v>0</v>
      </c>
      <c r="DB331" s="90"/>
      <c r="DC331" s="95">
        <f t="shared" si="1929"/>
        <v>0</v>
      </c>
      <c r="DD331" s="90"/>
      <c r="DE331" s="89">
        <f t="shared" si="1930"/>
        <v>0</v>
      </c>
      <c r="DF331" s="105"/>
      <c r="DG331" s="89">
        <f t="shared" si="1931"/>
        <v>0</v>
      </c>
      <c r="DH331" s="90"/>
      <c r="DI331" s="89">
        <f t="shared" si="1932"/>
        <v>0</v>
      </c>
      <c r="DJ331" s="90"/>
      <c r="DK331" s="89">
        <f t="shared" si="1933"/>
        <v>0</v>
      </c>
      <c r="DL331" s="90"/>
      <c r="DM331" s="97">
        <f t="shared" si="1934"/>
        <v>0</v>
      </c>
      <c r="DN331" s="99">
        <f t="shared" si="1882"/>
        <v>498</v>
      </c>
      <c r="DO331" s="97">
        <f t="shared" si="1882"/>
        <v>29537775.68</v>
      </c>
    </row>
    <row r="332" spans="1:119" ht="30" customHeight="1" x14ac:dyDescent="0.25">
      <c r="A332" s="100"/>
      <c r="B332" s="101">
        <v>289</v>
      </c>
      <c r="C332" s="82" t="s">
        <v>460</v>
      </c>
      <c r="D332" s="83">
        <v>22900</v>
      </c>
      <c r="E332" s="102">
        <v>1.1299999999999999</v>
      </c>
      <c r="F332" s="102"/>
      <c r="G332" s="85">
        <v>1</v>
      </c>
      <c r="H332" s="86"/>
      <c r="I332" s="86"/>
      <c r="J332" s="83">
        <v>1.4</v>
      </c>
      <c r="K332" s="83">
        <v>1.68</v>
      </c>
      <c r="L332" s="83">
        <v>2.23</v>
      </c>
      <c r="M332" s="87">
        <v>2.57</v>
      </c>
      <c r="N332" s="90">
        <v>57</v>
      </c>
      <c r="O332" s="89">
        <f t="shared" si="1510"/>
        <v>2271483.0599999996</v>
      </c>
      <c r="P332" s="90">
        <v>31</v>
      </c>
      <c r="Q332" s="90">
        <f>(P332*$D332*$E332*$G332*$J332*$Q$10)</f>
        <v>1235367.98</v>
      </c>
      <c r="R332" s="90">
        <v>14</v>
      </c>
      <c r="S332" s="89">
        <f>(R332*$D332*$E332*$G332*$J332*$S$10)</f>
        <v>557908.11999999988</v>
      </c>
      <c r="T332" s="90">
        <v>21</v>
      </c>
      <c r="U332" s="89">
        <f t="shared" ref="U332:U334" si="1935">(T332/12*7*$D332*$E332*$G332*$J332*$U$10)+(T332/12*5*$D332*$E332*$G332*$J332*$U$11)</f>
        <v>852711.8424999998</v>
      </c>
      <c r="V332" s="90">
        <v>48</v>
      </c>
      <c r="W332" s="89">
        <f>(V332*$D332*$E332*$G332*$J332*$W$10)</f>
        <v>1912827.8399999999</v>
      </c>
      <c r="X332" s="90">
        <v>0</v>
      </c>
      <c r="Y332" s="89">
        <f>(X332*$D332*$E332*$G332*$J332*$Y$10)</f>
        <v>0</v>
      </c>
      <c r="Z332" s="90"/>
      <c r="AA332" s="89">
        <f>(Z332*$D332*$E332*$G332*$J332*$AA$10)</f>
        <v>0</v>
      </c>
      <c r="AB332" s="90">
        <v>0</v>
      </c>
      <c r="AC332" s="89">
        <f>(AB332*$D332*$E332*$G332*$J332*$AC$10)</f>
        <v>0</v>
      </c>
      <c r="AD332" s="90">
        <v>33</v>
      </c>
      <c r="AE332" s="89">
        <f>(AD332*$D332*$E332*$G332*$J332*$AE$10)</f>
        <v>1315069.1399999997</v>
      </c>
      <c r="AF332" s="90">
        <v>0</v>
      </c>
      <c r="AG332" s="89">
        <f>(AF332*$D332*$E332*$G332*$J332*$AG$10)</f>
        <v>0</v>
      </c>
      <c r="AH332" s="92"/>
      <c r="AI332" s="89">
        <f>(AH332*$D332*$E332*$G332*$J332*$AI$10)</f>
        <v>0</v>
      </c>
      <c r="AJ332" s="90">
        <v>20</v>
      </c>
      <c r="AK332" s="89">
        <f>(AJ332*$D332*$E332*$G332*$J332*$AK$10)</f>
        <v>797011.6</v>
      </c>
      <c r="AL332" s="104">
        <v>12</v>
      </c>
      <c r="AM332" s="89">
        <f>(AL332*$D332*$E332*$G332*$K332*$AM$10)</f>
        <v>573848.35199999996</v>
      </c>
      <c r="AN332" s="90"/>
      <c r="AO332" s="95">
        <f>(AN332*$D332*$E332*$G332*$K332*$AO$10)</f>
        <v>0</v>
      </c>
      <c r="AP332" s="90"/>
      <c r="AQ332" s="89">
        <f>(AP332*$D332*$E332*$G332*$J332*$AQ$10)</f>
        <v>0</v>
      </c>
      <c r="AR332" s="90">
        <v>0</v>
      </c>
      <c r="AS332" s="90">
        <f>(AR332*$D332*$E332*$G332*$J332*$AS$10)</f>
        <v>0</v>
      </c>
      <c r="AT332" s="90">
        <v>40</v>
      </c>
      <c r="AU332" s="90">
        <f>(AT332*$D332*$E332*$G332*$J332*$AU$10)</f>
        <v>1666478.7999999996</v>
      </c>
      <c r="AV332" s="90">
        <v>0</v>
      </c>
      <c r="AW332" s="89">
        <f>(AV332*$D332*$E332*$G332*$J332*$AW$10)</f>
        <v>0</v>
      </c>
      <c r="AX332" s="90">
        <v>0</v>
      </c>
      <c r="AY332" s="89">
        <f>(AX332*$D332*$E332*$G332*$J332*$AY$10)</f>
        <v>0</v>
      </c>
      <c r="AZ332" s="90">
        <v>0</v>
      </c>
      <c r="BA332" s="89">
        <f>(AZ332*$D332*$E332*$G332*$J332*$BA$10)</f>
        <v>0</v>
      </c>
      <c r="BB332" s="90"/>
      <c r="BC332" s="89">
        <f>(BB332*$D332*$E332*$G332*$J332*$BC$10)</f>
        <v>0</v>
      </c>
      <c r="BD332" s="90">
        <v>4</v>
      </c>
      <c r="BE332" s="89">
        <f>(BD332*$D332*$E332*$G332*$J332*$BE$10)</f>
        <v>159402.32</v>
      </c>
      <c r="BF332" s="90">
        <v>1</v>
      </c>
      <c r="BG332" s="89">
        <f>(BF332*$D332*$E332*$G332*$K332*$BG$10)</f>
        <v>43473.359999999993</v>
      </c>
      <c r="BH332" s="90">
        <v>37</v>
      </c>
      <c r="BI332" s="89">
        <f>(BH332*$D332*$E332*$G332*$K332*$BI$10)</f>
        <v>1608514.3199999998</v>
      </c>
      <c r="BJ332" s="90">
        <v>0</v>
      </c>
      <c r="BK332" s="89">
        <f>(BJ332*$D332*$E332*$G332*$K332*$BK$10)</f>
        <v>0</v>
      </c>
      <c r="BL332" s="90">
        <v>0</v>
      </c>
      <c r="BM332" s="89">
        <f>(BL332*$D332*$E332*$G332*$K332*$BM$10)</f>
        <v>0</v>
      </c>
      <c r="BN332" s="90">
        <f>7-2</f>
        <v>5</v>
      </c>
      <c r="BO332" s="89">
        <f>(BN332*$D332*$E332*$G332*$K332*$BO$10)</f>
        <v>239103.47999999998</v>
      </c>
      <c r="BP332" s="90">
        <v>4</v>
      </c>
      <c r="BQ332" s="89">
        <f>(BP332*$D332*$E332*$G332*$K332*$BQ$10)</f>
        <v>173893.43999999997</v>
      </c>
      <c r="BR332" s="90"/>
      <c r="BS332" s="89">
        <f>(BR332*$D332*$E332*$G332*$K332*$BS$10)</f>
        <v>0</v>
      </c>
      <c r="BT332" s="90"/>
      <c r="BU332" s="89">
        <f>(BT332*$D332*$E332*$G332*$K332*$BU$10)</f>
        <v>0</v>
      </c>
      <c r="BV332" s="90">
        <v>7</v>
      </c>
      <c r="BW332" s="89">
        <f>(BV332*$D332*$E332*$G332*$K332*$BW$10)</f>
        <v>380391.89999999997</v>
      </c>
      <c r="BX332" s="90">
        <v>15</v>
      </c>
      <c r="BY332" s="89">
        <f>(BX332*$D332*$E332*$G332*$K332*$BY$10)</f>
        <v>652100.39999999991</v>
      </c>
      <c r="BZ332" s="90">
        <v>5</v>
      </c>
      <c r="CA332" s="97">
        <f>(BZ332*$D332*$E332*$G332*$K332*$CA$10)</f>
        <v>217366.79999999996</v>
      </c>
      <c r="CB332" s="90">
        <v>0</v>
      </c>
      <c r="CC332" s="89">
        <f>(CB332*$D332*$E332*$G332*$J332*$CC$10)</f>
        <v>0</v>
      </c>
      <c r="CD332" s="90">
        <v>0</v>
      </c>
      <c r="CE332" s="89">
        <f>(CD332*$D332*$E332*$G332*$J332*$CE$10)</f>
        <v>0</v>
      </c>
      <c r="CF332" s="90">
        <v>2</v>
      </c>
      <c r="CG332" s="89">
        <f>(CF332*$D332*$E332*$G332*$J332*$CG$10)</f>
        <v>72455.599999999991</v>
      </c>
      <c r="CH332" s="90"/>
      <c r="CI332" s="90">
        <f>(CH332*$D332*$E332*$G332*$J332*$CI$10)</f>
        <v>0</v>
      </c>
      <c r="CJ332" s="90"/>
      <c r="CK332" s="89">
        <f>(CJ332*$D332*$E332*$G332*$K332*$CK$10)</f>
        <v>0</v>
      </c>
      <c r="CL332" s="90">
        <v>0</v>
      </c>
      <c r="CM332" s="89">
        <f>(CL332*$D332*$E332*$G332*$J332*$CM$10)</f>
        <v>0</v>
      </c>
      <c r="CN332" s="90"/>
      <c r="CO332" s="89">
        <f>(CN332*$D332*$E332*$G332*$J332*$CO$10)</f>
        <v>0</v>
      </c>
      <c r="CP332" s="90"/>
      <c r="CQ332" s="89">
        <f>(CP332*$D332*$E332*$G332*$J332*$CQ$10)</f>
        <v>0</v>
      </c>
      <c r="CR332" s="90"/>
      <c r="CS332" s="89">
        <f>(CR332*$D332*$E332*$G332*$J332*$CS$10)</f>
        <v>0</v>
      </c>
      <c r="CT332" s="90">
        <v>1</v>
      </c>
      <c r="CU332" s="89">
        <f>(CT332*$D332*$E332*$G332*$J332*$CU$10)</f>
        <v>40937.41399999999</v>
      </c>
      <c r="CV332" s="90">
        <v>0</v>
      </c>
      <c r="CW332" s="89">
        <f>(CV332*$D332*$E332*$G332*$K332*$CW$10)</f>
        <v>0</v>
      </c>
      <c r="CX332" s="104"/>
      <c r="CY332" s="89">
        <f>(CX332*$D332*$E332*$G332*$K332*$CY$10)</f>
        <v>0</v>
      </c>
      <c r="CZ332" s="90"/>
      <c r="DA332" s="89">
        <f>(CZ332*$D332*$E332*$G332*$J332*$DA$10)</f>
        <v>0</v>
      </c>
      <c r="DB332" s="90">
        <v>0</v>
      </c>
      <c r="DC332" s="95">
        <f>(DB332*$D332*$E332*$G332*$K332*$DC$10)</f>
        <v>0</v>
      </c>
      <c r="DD332" s="90"/>
      <c r="DE332" s="89">
        <f>(DD332*$D332*$E332*$G332*$K332*$DE$10)</f>
        <v>0</v>
      </c>
      <c r="DF332" s="105"/>
      <c r="DG332" s="89">
        <f>(DF332*$D332*$E332*$G332*$K332*$DG$10)</f>
        <v>0</v>
      </c>
      <c r="DH332" s="90">
        <v>4</v>
      </c>
      <c r="DI332" s="89">
        <f>(DH332*$D332*$E332*$G332*$K332*$DI$10)</f>
        <v>196499.58719999995</v>
      </c>
      <c r="DJ332" s="90"/>
      <c r="DK332" s="89">
        <f>(DJ332*$D332*$E332*$G332*$L332*$DK$10)</f>
        <v>0</v>
      </c>
      <c r="DL332" s="90"/>
      <c r="DM332" s="97">
        <f>(DL332*$D332*$E332*$G332*$M332*$DM$10)</f>
        <v>0</v>
      </c>
      <c r="DN332" s="99">
        <f t="shared" si="1882"/>
        <v>361</v>
      </c>
      <c r="DO332" s="97">
        <f t="shared" si="1882"/>
        <v>14966845.355700001</v>
      </c>
    </row>
    <row r="333" spans="1:119" ht="30" customHeight="1" x14ac:dyDescent="0.25">
      <c r="A333" s="100"/>
      <c r="B333" s="101">
        <v>290</v>
      </c>
      <c r="C333" s="82" t="s">
        <v>461</v>
      </c>
      <c r="D333" s="83">
        <v>22900</v>
      </c>
      <c r="E333" s="102">
        <v>1.19</v>
      </c>
      <c r="F333" s="102"/>
      <c r="G333" s="85">
        <v>1</v>
      </c>
      <c r="H333" s="86"/>
      <c r="I333" s="86"/>
      <c r="J333" s="83">
        <v>1.4</v>
      </c>
      <c r="K333" s="83">
        <v>1.68</v>
      </c>
      <c r="L333" s="83">
        <v>2.23</v>
      </c>
      <c r="M333" s="87">
        <v>2.57</v>
      </c>
      <c r="N333" s="90">
        <v>12</v>
      </c>
      <c r="O333" s="89">
        <f t="shared" si="1510"/>
        <v>503598.48000000004</v>
      </c>
      <c r="P333" s="90">
        <v>10</v>
      </c>
      <c r="Q333" s="90">
        <f>(P333*$D333*$E333*$G333*$J333*$Q$10)</f>
        <v>419665.4</v>
      </c>
      <c r="R333" s="90">
        <v>170</v>
      </c>
      <c r="S333" s="89">
        <f>(R333*$D333*$E333*$G333*$J333*$S$10)</f>
        <v>7134311.8000000007</v>
      </c>
      <c r="T333" s="90">
        <v>30</v>
      </c>
      <c r="U333" s="89">
        <f t="shared" si="1935"/>
        <v>1282840.825</v>
      </c>
      <c r="V333" s="90">
        <v>7</v>
      </c>
      <c r="W333" s="89">
        <f>(V333*$D333*$E333*$G333*$J333*$W$10)</f>
        <v>293765.78000000003</v>
      </c>
      <c r="X333" s="90">
        <v>0</v>
      </c>
      <c r="Y333" s="89">
        <f>(X333*$D333*$E333*$G333*$J333*$Y$10)</f>
        <v>0</v>
      </c>
      <c r="Z333" s="90"/>
      <c r="AA333" s="89">
        <f>(Z333*$D333*$E333*$G333*$J333*$AA$10)</f>
        <v>0</v>
      </c>
      <c r="AB333" s="90">
        <v>0</v>
      </c>
      <c r="AC333" s="89">
        <f>(AB333*$D333*$E333*$G333*$J333*$AC$10)</f>
        <v>0</v>
      </c>
      <c r="AD333" s="90">
        <v>9</v>
      </c>
      <c r="AE333" s="89">
        <f>(AD333*$D333*$E333*$G333*$J333*$AE$10)</f>
        <v>377698.86</v>
      </c>
      <c r="AF333" s="90">
        <v>0</v>
      </c>
      <c r="AG333" s="89">
        <f>(AF333*$D333*$E333*$G333*$J333*$AG$10)</f>
        <v>0</v>
      </c>
      <c r="AH333" s="92"/>
      <c r="AI333" s="89">
        <f>(AH333*$D333*$E333*$G333*$J333*$AI$10)</f>
        <v>0</v>
      </c>
      <c r="AJ333" s="90">
        <v>4</v>
      </c>
      <c r="AK333" s="89">
        <f>(AJ333*$D333*$E333*$G333*$J333*$AK$10)</f>
        <v>167866.15999999997</v>
      </c>
      <c r="AL333" s="104">
        <v>11</v>
      </c>
      <c r="AM333" s="89">
        <f>(AL333*$D333*$E333*$G333*$K333*$AM$10)</f>
        <v>553958.32799999998</v>
      </c>
      <c r="AN333" s="90"/>
      <c r="AO333" s="95">
        <f>(AN333*$D333*$E333*$G333*$K333*$AO$10)</f>
        <v>0</v>
      </c>
      <c r="AP333" s="90"/>
      <c r="AQ333" s="89">
        <f>(AP333*$D333*$E333*$G333*$J333*$AQ$10)</f>
        <v>0</v>
      </c>
      <c r="AR333" s="90">
        <v>0</v>
      </c>
      <c r="AS333" s="90">
        <f>(AR333*$D333*$E333*$G333*$J333*$AS$10)</f>
        <v>0</v>
      </c>
      <c r="AT333" s="90">
        <f>103+34</f>
        <v>137</v>
      </c>
      <c r="AU333" s="90">
        <f>(AT333*$D333*$E333*$G333*$J333*$AU$10)</f>
        <v>6010753.0699999994</v>
      </c>
      <c r="AV333" s="90">
        <v>0</v>
      </c>
      <c r="AW333" s="89">
        <f>(AV333*$D333*$E333*$G333*$J333*$AW$10)</f>
        <v>0</v>
      </c>
      <c r="AX333" s="90">
        <v>0</v>
      </c>
      <c r="AY333" s="89">
        <f>(AX333*$D333*$E333*$G333*$J333*$AY$10)</f>
        <v>0</v>
      </c>
      <c r="AZ333" s="90">
        <v>0</v>
      </c>
      <c r="BA333" s="89">
        <f>(AZ333*$D333*$E333*$G333*$J333*$BA$10)</f>
        <v>0</v>
      </c>
      <c r="BB333" s="90"/>
      <c r="BC333" s="89">
        <f>(BB333*$D333*$E333*$G333*$J333*$BC$10)</f>
        <v>0</v>
      </c>
      <c r="BD333" s="90">
        <v>4</v>
      </c>
      <c r="BE333" s="89">
        <f>(BD333*$D333*$E333*$G333*$J333*$BE$10)</f>
        <v>167866.15999999997</v>
      </c>
      <c r="BF333" s="90"/>
      <c r="BG333" s="89">
        <f>(BF333*$D333*$E333*$G333*$K333*$BG$10)</f>
        <v>0</v>
      </c>
      <c r="BH333" s="90">
        <v>32</v>
      </c>
      <c r="BI333" s="89">
        <f>(BH333*$D333*$E333*$G333*$K333*$BI$10)</f>
        <v>1465013.76</v>
      </c>
      <c r="BJ333" s="90">
        <v>0</v>
      </c>
      <c r="BK333" s="89">
        <f>(BJ333*$D333*$E333*$G333*$K333*$BK$10)</f>
        <v>0</v>
      </c>
      <c r="BL333" s="90"/>
      <c r="BM333" s="89">
        <f>(BL333*$D333*$E333*$G333*$K333*$BM$10)</f>
        <v>0</v>
      </c>
      <c r="BN333" s="90">
        <f>23-3</f>
        <v>20</v>
      </c>
      <c r="BO333" s="89">
        <f>(BN333*$D333*$E333*$G333*$K333*$BO$10)</f>
        <v>1007196.9600000001</v>
      </c>
      <c r="BP333" s="90">
        <v>1</v>
      </c>
      <c r="BQ333" s="89">
        <f>(BP333*$D333*$E333*$G333*$K333*$BQ$10)</f>
        <v>45781.68</v>
      </c>
      <c r="BR333" s="90"/>
      <c r="BS333" s="89">
        <f>(BR333*$D333*$E333*$G333*$K333*$BS$10)</f>
        <v>0</v>
      </c>
      <c r="BT333" s="90"/>
      <c r="BU333" s="89">
        <f>(BT333*$D333*$E333*$G333*$K333*$BU$10)</f>
        <v>0</v>
      </c>
      <c r="BV333" s="90">
        <v>3</v>
      </c>
      <c r="BW333" s="89">
        <f>(BV333*$D333*$E333*$G333*$K333*$BW$10)</f>
        <v>171681.30000000002</v>
      </c>
      <c r="BX333" s="90"/>
      <c r="BY333" s="89">
        <f>(BX333*$D333*$E333*$G333*$K333*$BY$10)</f>
        <v>0</v>
      </c>
      <c r="BZ333" s="90">
        <v>4</v>
      </c>
      <c r="CA333" s="97">
        <f>(BZ333*$D333*$E333*$G333*$K333*$CA$10)</f>
        <v>183126.72</v>
      </c>
      <c r="CB333" s="90">
        <v>0</v>
      </c>
      <c r="CC333" s="89">
        <f>(CB333*$D333*$E333*$G333*$J333*$CC$10)</f>
        <v>0</v>
      </c>
      <c r="CD333" s="90">
        <v>0</v>
      </c>
      <c r="CE333" s="89">
        <f>(CD333*$D333*$E333*$G333*$J333*$CE$10)</f>
        <v>0</v>
      </c>
      <c r="CF333" s="90">
        <v>9</v>
      </c>
      <c r="CG333" s="89">
        <f>(CF333*$D333*$E333*$G333*$J333*$CG$10)</f>
        <v>343362.6</v>
      </c>
      <c r="CH333" s="90"/>
      <c r="CI333" s="90">
        <f>(CH333*$D333*$E333*$G333*$J333*$CI$10)</f>
        <v>0</v>
      </c>
      <c r="CJ333" s="90"/>
      <c r="CK333" s="89">
        <f>(CJ333*$D333*$E333*$G333*$K333*$CK$10)</f>
        <v>0</v>
      </c>
      <c r="CL333" s="90">
        <v>0</v>
      </c>
      <c r="CM333" s="89">
        <f>(CL333*$D333*$E333*$G333*$J333*$CM$10)</f>
        <v>0</v>
      </c>
      <c r="CN333" s="90"/>
      <c r="CO333" s="89">
        <f>(CN333*$D333*$E333*$G333*$J333*$CO$10)</f>
        <v>0</v>
      </c>
      <c r="CP333" s="90">
        <v>1</v>
      </c>
      <c r="CQ333" s="89">
        <f>(CP333*$D333*$E333*$G333*$J333*$CQ$10)</f>
        <v>26705.979999999996</v>
      </c>
      <c r="CR333" s="90"/>
      <c r="CS333" s="89">
        <f>(CR333*$D333*$E333*$G333*$J333*$CS$10)</f>
        <v>0</v>
      </c>
      <c r="CT333" s="90"/>
      <c r="CU333" s="89">
        <f>(CT333*$D333*$E333*$G333*$J333*$CU$10)</f>
        <v>0</v>
      </c>
      <c r="CV333" s="90">
        <v>0</v>
      </c>
      <c r="CW333" s="89">
        <f>(CV333*$D333*$E333*$G333*$K333*$CW$10)</f>
        <v>0</v>
      </c>
      <c r="CX333" s="104"/>
      <c r="CY333" s="89">
        <f>(CX333*$D333*$E333*$G333*$K333*$CY$10)</f>
        <v>0</v>
      </c>
      <c r="CZ333" s="90"/>
      <c r="DA333" s="89">
        <f>(CZ333*$D333*$E333*$G333*$J333*$DA$10)</f>
        <v>0</v>
      </c>
      <c r="DB333" s="90">
        <v>0</v>
      </c>
      <c r="DC333" s="95">
        <f>(DB333*$D333*$E333*$G333*$K333*$DC$10)</f>
        <v>0</v>
      </c>
      <c r="DD333" s="90"/>
      <c r="DE333" s="89">
        <f>(DD333*$D333*$E333*$G333*$K333*$DE$10)</f>
        <v>0</v>
      </c>
      <c r="DF333" s="105"/>
      <c r="DG333" s="89">
        <f>(DF333*$D333*$E333*$G333*$K333*$DG$10)</f>
        <v>0</v>
      </c>
      <c r="DH333" s="90">
        <v>3</v>
      </c>
      <c r="DI333" s="89">
        <f>(DH333*$D333*$E333*$G333*$K333*$DI$10)</f>
        <v>155199.8952</v>
      </c>
      <c r="DJ333" s="90"/>
      <c r="DK333" s="89">
        <f>(DJ333*$D333*$E333*$G333*$L333*$DK$10)</f>
        <v>0</v>
      </c>
      <c r="DL333" s="90">
        <v>1</v>
      </c>
      <c r="DM333" s="97">
        <f>(DL333*$D333*$E333*$G333*$M333*$DM$10)</f>
        <v>84042.083999999988</v>
      </c>
      <c r="DN333" s="99">
        <f t="shared" si="1882"/>
        <v>468</v>
      </c>
      <c r="DO333" s="97">
        <f t="shared" si="1882"/>
        <v>20394435.8422</v>
      </c>
    </row>
    <row r="334" spans="1:119" ht="30" customHeight="1" x14ac:dyDescent="0.25">
      <c r="A334" s="100"/>
      <c r="B334" s="101">
        <v>291</v>
      </c>
      <c r="C334" s="82" t="s">
        <v>462</v>
      </c>
      <c r="D334" s="83">
        <v>22900</v>
      </c>
      <c r="E334" s="102">
        <v>2.13</v>
      </c>
      <c r="F334" s="102"/>
      <c r="G334" s="85">
        <v>1</v>
      </c>
      <c r="H334" s="86"/>
      <c r="I334" s="86"/>
      <c r="J334" s="83">
        <v>1.4</v>
      </c>
      <c r="K334" s="83">
        <v>1.68</v>
      </c>
      <c r="L334" s="83">
        <v>2.23</v>
      </c>
      <c r="M334" s="87">
        <v>2.57</v>
      </c>
      <c r="N334" s="90"/>
      <c r="O334" s="89">
        <f t="shared" si="1510"/>
        <v>0</v>
      </c>
      <c r="P334" s="90">
        <v>5</v>
      </c>
      <c r="Q334" s="90">
        <f>(P334*$D334*$E334*$G334*$J334*$Q$10)</f>
        <v>375582.9</v>
      </c>
      <c r="R334" s="90">
        <v>13</v>
      </c>
      <c r="S334" s="89">
        <f>(R334*$D334*$E334*$G334*$J334*$S$10)</f>
        <v>976515.53999999992</v>
      </c>
      <c r="T334" s="90">
        <v>12</v>
      </c>
      <c r="U334" s="89">
        <f t="shared" si="1935"/>
        <v>918470.91</v>
      </c>
      <c r="V334" s="90"/>
      <c r="W334" s="89">
        <f>(V334*$D334*$E334*$G334*$J334*$W$10)</f>
        <v>0</v>
      </c>
      <c r="X334" s="90">
        <v>0</v>
      </c>
      <c r="Y334" s="89">
        <f>(X334*$D334*$E334*$G334*$J334*$Y$10)</f>
        <v>0</v>
      </c>
      <c r="Z334" s="90"/>
      <c r="AA334" s="89">
        <f>(Z334*$D334*$E334*$G334*$J334*$AA$10)</f>
        <v>0</v>
      </c>
      <c r="AB334" s="90">
        <v>0</v>
      </c>
      <c r="AC334" s="89">
        <f>(AB334*$D334*$E334*$G334*$J334*$AC$10)</f>
        <v>0</v>
      </c>
      <c r="AD334" s="90">
        <v>1</v>
      </c>
      <c r="AE334" s="89">
        <f>(AD334*$D334*$E334*$G334*$J334*$AE$10)</f>
        <v>75116.580000000016</v>
      </c>
      <c r="AF334" s="90">
        <v>0</v>
      </c>
      <c r="AG334" s="89">
        <f>(AF334*$D334*$E334*$G334*$J334*$AG$10)</f>
        <v>0</v>
      </c>
      <c r="AH334" s="92"/>
      <c r="AI334" s="89">
        <f>(AH334*$D334*$E334*$G334*$J334*$AI$10)</f>
        <v>0</v>
      </c>
      <c r="AJ334" s="90">
        <v>5</v>
      </c>
      <c r="AK334" s="89">
        <f>(AJ334*$D334*$E334*$G334*$J334*$AK$10)</f>
        <v>375582.9</v>
      </c>
      <c r="AL334" s="104">
        <v>2</v>
      </c>
      <c r="AM334" s="89">
        <f>(AL334*$D334*$E334*$G334*$K334*$AM$10)</f>
        <v>180279.79200000002</v>
      </c>
      <c r="AN334" s="90"/>
      <c r="AO334" s="95">
        <f>(AN334*$D334*$E334*$G334*$K334*$AO$10)</f>
        <v>0</v>
      </c>
      <c r="AP334" s="90"/>
      <c r="AQ334" s="89">
        <f>(AP334*$D334*$E334*$G334*$J334*$AQ$10)</f>
        <v>0</v>
      </c>
      <c r="AR334" s="90">
        <v>0</v>
      </c>
      <c r="AS334" s="90">
        <f>(AR334*$D334*$E334*$G334*$J334*$AS$10)</f>
        <v>0</v>
      </c>
      <c r="AT334" s="90">
        <f>72-34</f>
        <v>38</v>
      </c>
      <c r="AU334" s="90">
        <f>(AT334*$D334*$E334*$G334*$J334*$AU$10)</f>
        <v>2984176.86</v>
      </c>
      <c r="AV334" s="90">
        <v>0</v>
      </c>
      <c r="AW334" s="89">
        <f>(AV334*$D334*$E334*$G334*$J334*$AW$10)</f>
        <v>0</v>
      </c>
      <c r="AX334" s="90">
        <v>0</v>
      </c>
      <c r="AY334" s="89">
        <f>(AX334*$D334*$E334*$G334*$J334*$AY$10)</f>
        <v>0</v>
      </c>
      <c r="AZ334" s="90">
        <v>0</v>
      </c>
      <c r="BA334" s="89">
        <f>(AZ334*$D334*$E334*$G334*$J334*$BA$10)</f>
        <v>0</v>
      </c>
      <c r="BB334" s="90"/>
      <c r="BC334" s="89">
        <f>(BB334*$D334*$E334*$G334*$J334*$BC$10)</f>
        <v>0</v>
      </c>
      <c r="BD334" s="90"/>
      <c r="BE334" s="89">
        <f>(BD334*$D334*$E334*$G334*$J334*$BE$10)</f>
        <v>0</v>
      </c>
      <c r="BF334" s="90"/>
      <c r="BG334" s="89">
        <f>(BF334*$D334*$E334*$G334*$K334*$BG$10)</f>
        <v>0</v>
      </c>
      <c r="BH334" s="90">
        <v>6</v>
      </c>
      <c r="BI334" s="89">
        <f>(BH334*$D334*$E334*$G334*$K334*$BI$10)</f>
        <v>491672.16</v>
      </c>
      <c r="BJ334" s="90">
        <v>0</v>
      </c>
      <c r="BK334" s="89">
        <f>(BJ334*$D334*$E334*$G334*$K334*$BK$10)</f>
        <v>0</v>
      </c>
      <c r="BL334" s="90">
        <v>0</v>
      </c>
      <c r="BM334" s="89">
        <f>(BL334*$D334*$E334*$G334*$K334*$BM$10)</f>
        <v>0</v>
      </c>
      <c r="BN334" s="90"/>
      <c r="BO334" s="89">
        <f>(BN334*$D334*$E334*$G334*$K334*$BO$10)</f>
        <v>0</v>
      </c>
      <c r="BP334" s="90"/>
      <c r="BQ334" s="89">
        <f>(BP334*$D334*$E334*$G334*$K334*$BQ$10)</f>
        <v>0</v>
      </c>
      <c r="BR334" s="90"/>
      <c r="BS334" s="89">
        <f>(BR334*$D334*$E334*$G334*$K334*$BS$10)</f>
        <v>0</v>
      </c>
      <c r="BT334" s="90"/>
      <c r="BU334" s="89">
        <f>(BT334*$D334*$E334*$G334*$K334*$BU$10)</f>
        <v>0</v>
      </c>
      <c r="BV334" s="90"/>
      <c r="BW334" s="89">
        <f>(BV334*$D334*$E334*$G334*$K334*$BW$10)</f>
        <v>0</v>
      </c>
      <c r="BX334" s="90"/>
      <c r="BY334" s="89">
        <f>(BX334*$D334*$E334*$G334*$K334*$BY$10)</f>
        <v>0</v>
      </c>
      <c r="BZ334" s="90"/>
      <c r="CA334" s="97">
        <f>(BZ334*$D334*$E334*$G334*$K334*$CA$10)</f>
        <v>0</v>
      </c>
      <c r="CB334" s="90">
        <v>0</v>
      </c>
      <c r="CC334" s="89">
        <f>(CB334*$D334*$E334*$G334*$J334*$CC$10)</f>
        <v>0</v>
      </c>
      <c r="CD334" s="90">
        <v>0</v>
      </c>
      <c r="CE334" s="89">
        <f>(CD334*$D334*$E334*$G334*$J334*$CE$10)</f>
        <v>0</v>
      </c>
      <c r="CF334" s="90">
        <v>0</v>
      </c>
      <c r="CG334" s="89">
        <f>(CF334*$D334*$E334*$G334*$J334*$CG$10)</f>
        <v>0</v>
      </c>
      <c r="CH334" s="90"/>
      <c r="CI334" s="90">
        <f>(CH334*$D334*$E334*$G334*$J334*$CI$10)</f>
        <v>0</v>
      </c>
      <c r="CJ334" s="90"/>
      <c r="CK334" s="89">
        <f>(CJ334*$D334*$E334*$G334*$K334*$CK$10)</f>
        <v>0</v>
      </c>
      <c r="CL334" s="90">
        <v>0</v>
      </c>
      <c r="CM334" s="89">
        <f>(CL334*$D334*$E334*$G334*$J334*$CM$10)</f>
        <v>0</v>
      </c>
      <c r="CN334" s="90"/>
      <c r="CO334" s="89">
        <f>(CN334*$D334*$E334*$G334*$J334*$CO$10)</f>
        <v>0</v>
      </c>
      <c r="CP334" s="90"/>
      <c r="CQ334" s="89">
        <f>(CP334*$D334*$E334*$G334*$J334*$CQ$10)</f>
        <v>0</v>
      </c>
      <c r="CR334" s="90"/>
      <c r="CS334" s="89">
        <f>(CR334*$D334*$E334*$G334*$J334*$CS$10)</f>
        <v>0</v>
      </c>
      <c r="CT334" s="90"/>
      <c r="CU334" s="89">
        <f>(CT334*$D334*$E334*$G334*$J334*$CU$10)</f>
        <v>0</v>
      </c>
      <c r="CV334" s="90">
        <v>0</v>
      </c>
      <c r="CW334" s="89">
        <f>(CV334*$D334*$E334*$G334*$K334*$CW$10)</f>
        <v>0</v>
      </c>
      <c r="CX334" s="104"/>
      <c r="CY334" s="89">
        <f>(CX334*$D334*$E334*$G334*$K334*$CY$10)</f>
        <v>0</v>
      </c>
      <c r="CZ334" s="90"/>
      <c r="DA334" s="89">
        <f>(CZ334*$D334*$E334*$G334*$J334*$DA$10)</f>
        <v>0</v>
      </c>
      <c r="DB334" s="90">
        <v>0</v>
      </c>
      <c r="DC334" s="95">
        <f>(DB334*$D334*$E334*$G334*$K334*$DC$10)</f>
        <v>0</v>
      </c>
      <c r="DD334" s="90">
        <v>1</v>
      </c>
      <c r="DE334" s="89">
        <f>(DD334*$D334*$E334*$G334*$K334*$DE$10)</f>
        <v>81945.36</v>
      </c>
      <c r="DF334" s="105"/>
      <c r="DG334" s="89">
        <f>(DF334*$D334*$E334*$G334*$K334*$DG$10)</f>
        <v>0</v>
      </c>
      <c r="DH334" s="90"/>
      <c r="DI334" s="89">
        <f>(DH334*$D334*$E334*$G334*$K334*$DI$10)</f>
        <v>0</v>
      </c>
      <c r="DJ334" s="90"/>
      <c r="DK334" s="89">
        <f>(DJ334*$D334*$E334*$G334*$L334*$DK$10)</f>
        <v>0</v>
      </c>
      <c r="DL334" s="90"/>
      <c r="DM334" s="97">
        <f>(DL334*$D334*$E334*$G334*$M334*$DM$10)</f>
        <v>0</v>
      </c>
      <c r="DN334" s="99">
        <f t="shared" si="1882"/>
        <v>83</v>
      </c>
      <c r="DO334" s="97">
        <f t="shared" si="1882"/>
        <v>6459343.0020000003</v>
      </c>
    </row>
    <row r="335" spans="1:119" ht="15.75" customHeight="1" x14ac:dyDescent="0.25">
      <c r="A335" s="100">
        <v>33</v>
      </c>
      <c r="B335" s="179"/>
      <c r="C335" s="178" t="s">
        <v>463</v>
      </c>
      <c r="D335" s="83">
        <v>22900</v>
      </c>
      <c r="E335" s="180">
        <v>1.95</v>
      </c>
      <c r="F335" s="180"/>
      <c r="G335" s="85">
        <v>1</v>
      </c>
      <c r="H335" s="86"/>
      <c r="I335" s="86"/>
      <c r="J335" s="83">
        <v>1.4</v>
      </c>
      <c r="K335" s="83">
        <v>1.68</v>
      </c>
      <c r="L335" s="83">
        <v>2.23</v>
      </c>
      <c r="M335" s="87">
        <v>2.57</v>
      </c>
      <c r="N335" s="110">
        <f>SUM(N336:N343)</f>
        <v>0</v>
      </c>
      <c r="O335" s="110">
        <f t="shared" ref="O335:BZ335" si="1936">SUM(O336:O343)</f>
        <v>0</v>
      </c>
      <c r="P335" s="110">
        <f t="shared" si="1936"/>
        <v>452</v>
      </c>
      <c r="Q335" s="110">
        <f t="shared" si="1936"/>
        <v>48098816.5</v>
      </c>
      <c r="R335" s="110">
        <f t="shared" si="1936"/>
        <v>0</v>
      </c>
      <c r="S335" s="110">
        <f t="shared" si="1936"/>
        <v>0</v>
      </c>
      <c r="T335" s="110">
        <f t="shared" si="1936"/>
        <v>0</v>
      </c>
      <c r="U335" s="110">
        <f t="shared" si="1936"/>
        <v>0</v>
      </c>
      <c r="V335" s="110">
        <f t="shared" si="1936"/>
        <v>0</v>
      </c>
      <c r="W335" s="110">
        <f t="shared" si="1936"/>
        <v>0</v>
      </c>
      <c r="X335" s="110">
        <f t="shared" si="1936"/>
        <v>0</v>
      </c>
      <c r="Y335" s="110">
        <f t="shared" si="1936"/>
        <v>0</v>
      </c>
      <c r="Z335" s="110">
        <f t="shared" si="1936"/>
        <v>0</v>
      </c>
      <c r="AA335" s="110">
        <f t="shared" si="1936"/>
        <v>0</v>
      </c>
      <c r="AB335" s="110">
        <f t="shared" si="1936"/>
        <v>0</v>
      </c>
      <c r="AC335" s="110">
        <f t="shared" si="1936"/>
        <v>0</v>
      </c>
      <c r="AD335" s="110">
        <f t="shared" si="1936"/>
        <v>0</v>
      </c>
      <c r="AE335" s="110">
        <f t="shared" si="1936"/>
        <v>0</v>
      </c>
      <c r="AF335" s="110">
        <f t="shared" si="1936"/>
        <v>0</v>
      </c>
      <c r="AG335" s="110">
        <f t="shared" si="1936"/>
        <v>0</v>
      </c>
      <c r="AH335" s="110">
        <f t="shared" si="1936"/>
        <v>0</v>
      </c>
      <c r="AI335" s="110">
        <f t="shared" si="1936"/>
        <v>0</v>
      </c>
      <c r="AJ335" s="110">
        <f t="shared" si="1936"/>
        <v>25</v>
      </c>
      <c r="AK335" s="110">
        <f t="shared" si="1936"/>
        <v>3879644.7199999997</v>
      </c>
      <c r="AL335" s="175">
        <f t="shared" si="1936"/>
        <v>0</v>
      </c>
      <c r="AM335" s="110">
        <f t="shared" si="1936"/>
        <v>0</v>
      </c>
      <c r="AN335" s="110">
        <f t="shared" si="1936"/>
        <v>6</v>
      </c>
      <c r="AO335" s="110">
        <f t="shared" si="1936"/>
        <v>499789.75199999998</v>
      </c>
      <c r="AP335" s="110">
        <v>0</v>
      </c>
      <c r="AQ335" s="110">
        <f t="shared" si="1936"/>
        <v>0</v>
      </c>
      <c r="AR335" s="110">
        <f t="shared" si="1936"/>
        <v>0</v>
      </c>
      <c r="AS335" s="110">
        <f t="shared" si="1936"/>
        <v>0</v>
      </c>
      <c r="AT335" s="110">
        <f t="shared" si="1936"/>
        <v>16</v>
      </c>
      <c r="AU335" s="110">
        <f t="shared" si="1936"/>
        <v>1716620.6399999997</v>
      </c>
      <c r="AV335" s="110">
        <f t="shared" si="1936"/>
        <v>0</v>
      </c>
      <c r="AW335" s="110">
        <f t="shared" si="1936"/>
        <v>0</v>
      </c>
      <c r="AX335" s="110">
        <f t="shared" si="1936"/>
        <v>0</v>
      </c>
      <c r="AY335" s="110">
        <f t="shared" si="1936"/>
        <v>0</v>
      </c>
      <c r="AZ335" s="110">
        <f t="shared" si="1936"/>
        <v>0</v>
      </c>
      <c r="BA335" s="110">
        <f t="shared" si="1936"/>
        <v>0</v>
      </c>
      <c r="BB335" s="110">
        <f t="shared" si="1936"/>
        <v>24</v>
      </c>
      <c r="BC335" s="110">
        <f t="shared" si="1936"/>
        <v>2857507.8</v>
      </c>
      <c r="BD335" s="110">
        <f t="shared" si="1936"/>
        <v>21</v>
      </c>
      <c r="BE335" s="110">
        <f t="shared" si="1936"/>
        <v>2342239.4799999995</v>
      </c>
      <c r="BF335" s="110">
        <f t="shared" si="1936"/>
        <v>128</v>
      </c>
      <c r="BG335" s="110">
        <f t="shared" si="1936"/>
        <v>15938180.159999998</v>
      </c>
      <c r="BH335" s="110">
        <f t="shared" si="1936"/>
        <v>72</v>
      </c>
      <c r="BI335" s="110">
        <f t="shared" si="1936"/>
        <v>10068507.119999999</v>
      </c>
      <c r="BJ335" s="110">
        <f t="shared" si="1936"/>
        <v>0</v>
      </c>
      <c r="BK335" s="110">
        <f t="shared" si="1936"/>
        <v>0</v>
      </c>
      <c r="BL335" s="110">
        <f t="shared" si="1936"/>
        <v>0</v>
      </c>
      <c r="BM335" s="110">
        <f t="shared" si="1936"/>
        <v>0</v>
      </c>
      <c r="BN335" s="110">
        <f t="shared" si="1936"/>
        <v>51</v>
      </c>
      <c r="BO335" s="110">
        <f t="shared" si="1936"/>
        <v>4879211.4000000004</v>
      </c>
      <c r="BP335" s="110">
        <f t="shared" si="1936"/>
        <v>16</v>
      </c>
      <c r="BQ335" s="110">
        <f t="shared" si="1936"/>
        <v>1591586.64</v>
      </c>
      <c r="BR335" s="110">
        <f t="shared" si="1936"/>
        <v>22</v>
      </c>
      <c r="BS335" s="110">
        <f t="shared" si="1936"/>
        <v>3308303.46</v>
      </c>
      <c r="BT335" s="110">
        <f t="shared" si="1936"/>
        <v>3</v>
      </c>
      <c r="BU335" s="110">
        <f t="shared" si="1936"/>
        <v>234294.47999999998</v>
      </c>
      <c r="BV335" s="110">
        <f t="shared" si="1936"/>
        <v>33</v>
      </c>
      <c r="BW335" s="110">
        <f t="shared" si="1936"/>
        <v>3293587.92</v>
      </c>
      <c r="BX335" s="110">
        <f t="shared" si="1936"/>
        <v>9</v>
      </c>
      <c r="BY335" s="110">
        <f t="shared" si="1936"/>
        <v>1911673.6800000002</v>
      </c>
      <c r="BZ335" s="110">
        <f t="shared" si="1936"/>
        <v>21</v>
      </c>
      <c r="CA335" s="110">
        <f t="shared" ref="CA335:DO335" si="1937">SUM(CA336:CA343)</f>
        <v>2098262.88</v>
      </c>
      <c r="CB335" s="110">
        <f t="shared" si="1937"/>
        <v>0</v>
      </c>
      <c r="CC335" s="110">
        <f t="shared" si="1937"/>
        <v>0</v>
      </c>
      <c r="CD335" s="110">
        <f t="shared" si="1937"/>
        <v>0</v>
      </c>
      <c r="CE335" s="110">
        <f t="shared" si="1937"/>
        <v>0</v>
      </c>
      <c r="CF335" s="110">
        <f t="shared" si="1937"/>
        <v>0</v>
      </c>
      <c r="CG335" s="110">
        <f t="shared" si="1937"/>
        <v>0</v>
      </c>
      <c r="CH335" s="110">
        <f t="shared" si="1937"/>
        <v>0</v>
      </c>
      <c r="CI335" s="110">
        <f t="shared" si="1937"/>
        <v>0</v>
      </c>
      <c r="CJ335" s="110">
        <f t="shared" si="1937"/>
        <v>0</v>
      </c>
      <c r="CK335" s="110">
        <f t="shared" si="1937"/>
        <v>0</v>
      </c>
      <c r="CL335" s="110">
        <f t="shared" si="1937"/>
        <v>0</v>
      </c>
      <c r="CM335" s="110">
        <f t="shared" si="1937"/>
        <v>0</v>
      </c>
      <c r="CN335" s="110">
        <f t="shared" si="1937"/>
        <v>0</v>
      </c>
      <c r="CO335" s="110">
        <f t="shared" si="1937"/>
        <v>0</v>
      </c>
      <c r="CP335" s="110">
        <f t="shared" si="1937"/>
        <v>10</v>
      </c>
      <c r="CQ335" s="110">
        <f t="shared" si="1937"/>
        <v>496865.87999999995</v>
      </c>
      <c r="CR335" s="110">
        <f t="shared" si="1937"/>
        <v>12</v>
      </c>
      <c r="CS335" s="110">
        <f t="shared" si="1937"/>
        <v>1234316.4119999998</v>
      </c>
      <c r="CT335" s="110">
        <f t="shared" si="1937"/>
        <v>41</v>
      </c>
      <c r="CU335" s="110">
        <f t="shared" si="1937"/>
        <v>3175905.2779999999</v>
      </c>
      <c r="CV335" s="110">
        <f t="shared" si="1937"/>
        <v>0</v>
      </c>
      <c r="CW335" s="110">
        <f t="shared" si="1937"/>
        <v>0</v>
      </c>
      <c r="CX335" s="110">
        <f t="shared" si="1937"/>
        <v>4</v>
      </c>
      <c r="CY335" s="110">
        <f t="shared" si="1937"/>
        <v>800217.59999999998</v>
      </c>
      <c r="CZ335" s="110">
        <f t="shared" si="1937"/>
        <v>0</v>
      </c>
      <c r="DA335" s="110">
        <f t="shared" si="1937"/>
        <v>0</v>
      </c>
      <c r="DB335" s="110">
        <f t="shared" si="1937"/>
        <v>0</v>
      </c>
      <c r="DC335" s="113">
        <f t="shared" si="1937"/>
        <v>0</v>
      </c>
      <c r="DD335" s="110">
        <f t="shared" si="1937"/>
        <v>0</v>
      </c>
      <c r="DE335" s="110">
        <f t="shared" si="1937"/>
        <v>0</v>
      </c>
      <c r="DF335" s="114">
        <f t="shared" si="1937"/>
        <v>7</v>
      </c>
      <c r="DG335" s="110">
        <f t="shared" si="1937"/>
        <v>457739.85599999991</v>
      </c>
      <c r="DH335" s="110">
        <f t="shared" si="1937"/>
        <v>12</v>
      </c>
      <c r="DI335" s="110">
        <f t="shared" si="1937"/>
        <v>1873274.7767999999</v>
      </c>
      <c r="DJ335" s="110">
        <v>4</v>
      </c>
      <c r="DK335" s="110">
        <f t="shared" si="1937"/>
        <v>713303.85600000003</v>
      </c>
      <c r="DL335" s="110">
        <f t="shared" si="1937"/>
        <v>8</v>
      </c>
      <c r="DM335" s="110">
        <f t="shared" si="1937"/>
        <v>1521232.3439999998</v>
      </c>
      <c r="DN335" s="110">
        <f t="shared" si="1937"/>
        <v>997</v>
      </c>
      <c r="DO335" s="110">
        <f t="shared" si="1937"/>
        <v>112991082.63480002</v>
      </c>
    </row>
    <row r="336" spans="1:119" ht="15.75" customHeight="1" x14ac:dyDescent="0.25">
      <c r="A336" s="100"/>
      <c r="B336" s="101">
        <v>292</v>
      </c>
      <c r="C336" s="82" t="s">
        <v>464</v>
      </c>
      <c r="D336" s="83">
        <v>22900</v>
      </c>
      <c r="E336" s="102">
        <v>1.17</v>
      </c>
      <c r="F336" s="102"/>
      <c r="G336" s="85">
        <v>1</v>
      </c>
      <c r="H336" s="86"/>
      <c r="I336" s="86"/>
      <c r="J336" s="83">
        <v>1.4</v>
      </c>
      <c r="K336" s="83">
        <v>1.68</v>
      </c>
      <c r="L336" s="83">
        <v>2.23</v>
      </c>
      <c r="M336" s="87">
        <v>2.57</v>
      </c>
      <c r="N336" s="90"/>
      <c r="O336" s="89">
        <f t="shared" si="1510"/>
        <v>0</v>
      </c>
      <c r="P336" s="90">
        <v>5</v>
      </c>
      <c r="Q336" s="90">
        <f>(P336*$D336*$E336*$G336*$J336*$Q$10)</f>
        <v>206306.1</v>
      </c>
      <c r="R336" s="90"/>
      <c r="S336" s="89">
        <f>(R336*$D336*$E336*$G336*$J336*$S$10)</f>
        <v>0</v>
      </c>
      <c r="T336" s="90"/>
      <c r="U336" s="89">
        <f t="shared" ref="U336:U338" si="1938">(T336/12*7*$D336*$E336*$G336*$J336*$U$10)+(T336/12*5*$D336*$E336*$G336*$J336*$U$11)</f>
        <v>0</v>
      </c>
      <c r="V336" s="90"/>
      <c r="W336" s="89">
        <f>(V336*$D336*$E336*$G336*$J336*$W$10)</f>
        <v>0</v>
      </c>
      <c r="X336" s="90"/>
      <c r="Y336" s="89">
        <f>(X336*$D336*$E336*$G336*$J336*$Y$10)</f>
        <v>0</v>
      </c>
      <c r="Z336" s="90"/>
      <c r="AA336" s="89">
        <f>(Z336*$D336*$E336*$G336*$J336*$AA$10)</f>
        <v>0</v>
      </c>
      <c r="AB336" s="90"/>
      <c r="AC336" s="89">
        <f>(AB336*$D336*$E336*$G336*$J336*$AC$10)</f>
        <v>0</v>
      </c>
      <c r="AD336" s="90"/>
      <c r="AE336" s="89">
        <f>(AD336*$D336*$E336*$G336*$J336*$AE$10)</f>
        <v>0</v>
      </c>
      <c r="AF336" s="90"/>
      <c r="AG336" s="89">
        <f>(AF336*$D336*$E336*$G336*$J336*$AG$10)</f>
        <v>0</v>
      </c>
      <c r="AH336" s="92"/>
      <c r="AI336" s="89">
        <f>(AH336*$D336*$E336*$G336*$J336*$AI$10)</f>
        <v>0</v>
      </c>
      <c r="AJ336" s="90">
        <v>5</v>
      </c>
      <c r="AK336" s="89">
        <f>(AJ336*$D336*$E336*$G336*$J336*$AK$10)</f>
        <v>206306.1</v>
      </c>
      <c r="AL336" s="104"/>
      <c r="AM336" s="89">
        <f>(AL336*$D336*$E336*$G336*$K336*$AM$10)</f>
        <v>0</v>
      </c>
      <c r="AN336" s="90"/>
      <c r="AO336" s="95">
        <f>(AN336*$D336*$E336*$G336*$K336*$AO$10)</f>
        <v>0</v>
      </c>
      <c r="AP336" s="90"/>
      <c r="AQ336" s="89">
        <f>(AP336*$D336*$E336*$G336*$J336*$AQ$10)</f>
        <v>0</v>
      </c>
      <c r="AR336" s="90"/>
      <c r="AS336" s="90">
        <f>(AR336*$D336*$E336*$G336*$J336*$AS$10)</f>
        <v>0</v>
      </c>
      <c r="AT336" s="90"/>
      <c r="AU336" s="90">
        <f>(AT336*$D336*$E336*$G336*$J336*$AU$10)</f>
        <v>0</v>
      </c>
      <c r="AV336" s="90"/>
      <c r="AW336" s="89">
        <f>(AV336*$D336*$E336*$G336*$J336*$AW$10)</f>
        <v>0</v>
      </c>
      <c r="AX336" s="90"/>
      <c r="AY336" s="89">
        <f>(AX336*$D336*$E336*$G336*$J336*$AY$10)</f>
        <v>0</v>
      </c>
      <c r="AZ336" s="90"/>
      <c r="BA336" s="89">
        <f>(AZ336*$D336*$E336*$G336*$J336*$BA$10)</f>
        <v>0</v>
      </c>
      <c r="BB336" s="90">
        <v>2</v>
      </c>
      <c r="BC336" s="89">
        <f>(BB336*$D336*$E336*$G336*$J336*$BC$10)</f>
        <v>82522.44</v>
      </c>
      <c r="BD336" s="90"/>
      <c r="BE336" s="89">
        <f>(BD336*$D336*$E336*$G336*$J336*$BE$10)</f>
        <v>0</v>
      </c>
      <c r="BF336" s="90">
        <v>5</v>
      </c>
      <c r="BG336" s="89">
        <f>(BF336*$D336*$E336*$G336*$K336*$BG$10)</f>
        <v>225061.19999999998</v>
      </c>
      <c r="BH336" s="90">
        <v>2</v>
      </c>
      <c r="BI336" s="89">
        <f>(BH336*$D336*$E336*$G336*$K336*$BI$10)</f>
        <v>90024.48</v>
      </c>
      <c r="BJ336" s="90"/>
      <c r="BK336" s="89">
        <f>(BJ336*$D336*$E336*$G336*$K336*$BK$10)</f>
        <v>0</v>
      </c>
      <c r="BL336" s="90"/>
      <c r="BM336" s="89">
        <f>(BL336*$D336*$E336*$G336*$K336*$BM$10)</f>
        <v>0</v>
      </c>
      <c r="BN336" s="90">
        <v>8</v>
      </c>
      <c r="BO336" s="89">
        <f>(BN336*$D336*$E336*$G336*$K336*$BO$10)</f>
        <v>396107.712</v>
      </c>
      <c r="BP336" s="90">
        <v>1</v>
      </c>
      <c r="BQ336" s="89">
        <f>(BP336*$D336*$E336*$G336*$K336*$BQ$10)</f>
        <v>45012.24</v>
      </c>
      <c r="BR336" s="90">
        <v>5</v>
      </c>
      <c r="BS336" s="89">
        <f>(BR336*$D336*$E336*$G336*$K336*$BS$10)</f>
        <v>281326.5</v>
      </c>
      <c r="BT336" s="90"/>
      <c r="BU336" s="89">
        <f>(BT336*$D336*$E336*$G336*$K336*$BU$10)</f>
        <v>0</v>
      </c>
      <c r="BV336" s="90">
        <v>3</v>
      </c>
      <c r="BW336" s="89">
        <f>(BV336*$D336*$E336*$G336*$K336*$BW$10)</f>
        <v>168795.9</v>
      </c>
      <c r="BX336" s="90">
        <v>1</v>
      </c>
      <c r="BY336" s="89">
        <f>(BX336*$D336*$E336*$G336*$K336*$BY$10)</f>
        <v>45012.24</v>
      </c>
      <c r="BZ336" s="90">
        <v>3</v>
      </c>
      <c r="CA336" s="97">
        <f>(BZ336*$D336*$E336*$G336*$K336*$CA$10)</f>
        <v>135036.72</v>
      </c>
      <c r="CB336" s="90"/>
      <c r="CC336" s="89">
        <f>(CB336*$D336*$E336*$G336*$J336*$CC$10)</f>
        <v>0</v>
      </c>
      <c r="CD336" s="90"/>
      <c r="CE336" s="89">
        <f>(CD336*$D336*$E336*$G336*$J336*$CE$10)</f>
        <v>0</v>
      </c>
      <c r="CF336" s="90"/>
      <c r="CG336" s="89">
        <f>(CF336*$D336*$E336*$G336*$J336*$CG$10)</f>
        <v>0</v>
      </c>
      <c r="CH336" s="90"/>
      <c r="CI336" s="90">
        <f>(CH336*$D336*$E336*$G336*$J336*$CI$10)</f>
        <v>0</v>
      </c>
      <c r="CJ336" s="90"/>
      <c r="CK336" s="89">
        <f>(CJ336*$D336*$E336*$G336*$K336*$CK$10)</f>
        <v>0</v>
      </c>
      <c r="CL336" s="90"/>
      <c r="CM336" s="89">
        <f>(CL336*$D336*$E336*$G336*$J336*$CM$10)</f>
        <v>0</v>
      </c>
      <c r="CN336" s="90"/>
      <c r="CO336" s="89">
        <f>(CN336*$D336*$E336*$G336*$J336*$CO$10)</f>
        <v>0</v>
      </c>
      <c r="CP336" s="90">
        <v>4</v>
      </c>
      <c r="CQ336" s="89">
        <f>(CP336*$D336*$E336*$G336*$J336*$CQ$10)</f>
        <v>105028.55999999998</v>
      </c>
      <c r="CR336" s="90">
        <v>1</v>
      </c>
      <c r="CS336" s="89">
        <f>(CR336*$D336*$E336*$G336*$J336*$CS$10)</f>
        <v>42386.525999999991</v>
      </c>
      <c r="CT336" s="90">
        <v>1</v>
      </c>
      <c r="CU336" s="89">
        <f>(CT336*$D336*$E336*$G336*$J336*$CU$10)</f>
        <v>42386.525999999991</v>
      </c>
      <c r="CV336" s="90"/>
      <c r="CW336" s="89">
        <f>(CV336*$D336*$E336*$G336*$K336*$CW$10)</f>
        <v>0</v>
      </c>
      <c r="CX336" s="104"/>
      <c r="CY336" s="89">
        <f>(CX336*$D336*$E336*$G336*$K336*$CY$10)</f>
        <v>0</v>
      </c>
      <c r="CZ336" s="90"/>
      <c r="DA336" s="89">
        <f>(CZ336*$D336*$E336*$G336*$J336*$DA$10)</f>
        <v>0</v>
      </c>
      <c r="DB336" s="90"/>
      <c r="DC336" s="95">
        <f>(DB336*$D336*$E336*$G336*$K336*$DC$10)</f>
        <v>0</v>
      </c>
      <c r="DD336" s="90"/>
      <c r="DE336" s="89">
        <f>(DD336*$D336*$E336*$G336*$K336*$DE$10)</f>
        <v>0</v>
      </c>
      <c r="DF336" s="105"/>
      <c r="DG336" s="89">
        <f>(DF336*$D336*$E336*$G336*$K336*$DG$10)</f>
        <v>0</v>
      </c>
      <c r="DH336" s="90">
        <v>3</v>
      </c>
      <c r="DI336" s="89">
        <f>(DH336*$D336*$E336*$G336*$K336*$DI$10)</f>
        <v>152591.49359999999</v>
      </c>
      <c r="DJ336" s="90"/>
      <c r="DK336" s="89">
        <f>(DJ336*$D336*$E336*$G336*$L336*$DK$10)</f>
        <v>0</v>
      </c>
      <c r="DL336" s="90">
        <v>1</v>
      </c>
      <c r="DM336" s="97">
        <f>(DL336*$D336*$E336*$G336*$M336*$DM$10)</f>
        <v>82629.611999999994</v>
      </c>
      <c r="DN336" s="99">
        <f t="shared" ref="DN336:DO343" si="1939">SUM(N336,P336,R336,T336,V336,X336,Z336,AB336,AD336,AF336,AH336,AJ336,AL336,AP336,AR336,CF336,AT336,AV336,AX336,AZ336,BB336,CJ336,BD336,BF336,BH336,BL336,AN336,BN336,BP336,BR336,BT336,BV336,BX336,BZ336,CB336,CD336,CH336,CL336,CN336,CP336,CR336,CT336,CV336,CX336,BJ336,CZ336,DB336,DD336,DF336,DH336,DJ336,DL336)</f>
        <v>50</v>
      </c>
      <c r="DO336" s="97">
        <f t="shared" si="1939"/>
        <v>2306534.3496000003</v>
      </c>
    </row>
    <row r="337" spans="1:119" ht="15.75" customHeight="1" x14ac:dyDescent="0.25">
      <c r="A337" s="100"/>
      <c r="B337" s="101">
        <v>293</v>
      </c>
      <c r="C337" s="82" t="s">
        <v>465</v>
      </c>
      <c r="D337" s="83">
        <v>22900</v>
      </c>
      <c r="E337" s="102">
        <v>2.91</v>
      </c>
      <c r="F337" s="102"/>
      <c r="G337" s="85">
        <v>1</v>
      </c>
      <c r="H337" s="86"/>
      <c r="I337" s="86"/>
      <c r="J337" s="83">
        <v>1.4</v>
      </c>
      <c r="K337" s="83">
        <v>1.68</v>
      </c>
      <c r="L337" s="83">
        <v>2.23</v>
      </c>
      <c r="M337" s="87">
        <v>2.57</v>
      </c>
      <c r="N337" s="90"/>
      <c r="O337" s="89">
        <f t="shared" si="1510"/>
        <v>0</v>
      </c>
      <c r="P337" s="90">
        <f>6</f>
        <v>6</v>
      </c>
      <c r="Q337" s="90">
        <f>(P337*$D337*$E337*$G337*$J337*$Q$10)</f>
        <v>615744.36</v>
      </c>
      <c r="R337" s="90"/>
      <c r="S337" s="89">
        <f>(R337*$D337*$E337*$G337*$J337*$S$10)</f>
        <v>0</v>
      </c>
      <c r="T337" s="90"/>
      <c r="U337" s="89">
        <f t="shared" si="1938"/>
        <v>0</v>
      </c>
      <c r="V337" s="90"/>
      <c r="W337" s="89">
        <f>(V337*$D337*$E337*$G337*$J337*$W$10)</f>
        <v>0</v>
      </c>
      <c r="X337" s="90"/>
      <c r="Y337" s="89">
        <f>(X337*$D337*$E337*$G337*$J337*$Y$10)</f>
        <v>0</v>
      </c>
      <c r="Z337" s="90"/>
      <c r="AA337" s="89">
        <f>(Z337*$D337*$E337*$G337*$J337*$AA$10)</f>
        <v>0</v>
      </c>
      <c r="AB337" s="90"/>
      <c r="AC337" s="89">
        <f>(AB337*$D337*$E337*$G337*$J337*$AC$10)</f>
        <v>0</v>
      </c>
      <c r="AD337" s="90"/>
      <c r="AE337" s="89">
        <f>(AD337*$D337*$E337*$G337*$J337*$AE$10)</f>
        <v>0</v>
      </c>
      <c r="AF337" s="90"/>
      <c r="AG337" s="89">
        <f>(AF337*$D337*$E337*$G337*$J337*$AG$10)</f>
        <v>0</v>
      </c>
      <c r="AH337" s="92"/>
      <c r="AI337" s="89">
        <f>(AH337*$D337*$E337*$G337*$J337*$AI$10)</f>
        <v>0</v>
      </c>
      <c r="AJ337" s="90">
        <v>7</v>
      </c>
      <c r="AK337" s="89">
        <f>(AJ337*$D337*$E337*$G337*$J337*$AK$10)</f>
        <v>718368.42</v>
      </c>
      <c r="AL337" s="104"/>
      <c r="AM337" s="89">
        <f>(AL337*$D337*$E337*$G337*$K337*$AM$10)</f>
        <v>0</v>
      </c>
      <c r="AN337" s="90"/>
      <c r="AO337" s="95">
        <f>(AN337*$D337*$E337*$G337*$K337*$AO$10)</f>
        <v>0</v>
      </c>
      <c r="AP337" s="90"/>
      <c r="AQ337" s="89">
        <f>(AP337*$D337*$E337*$G337*$J337*$AQ$10)</f>
        <v>0</v>
      </c>
      <c r="AR337" s="90"/>
      <c r="AS337" s="90">
        <f>(AR337*$D337*$E337*$G337*$J337*$AS$10)</f>
        <v>0</v>
      </c>
      <c r="AT337" s="90">
        <v>16</v>
      </c>
      <c r="AU337" s="90">
        <f>(AT337*$D337*$E337*$G337*$J337*$AU$10)</f>
        <v>1716620.6399999997</v>
      </c>
      <c r="AV337" s="90"/>
      <c r="AW337" s="89">
        <f>(AV337*$D337*$E337*$G337*$J337*$AW$10)</f>
        <v>0</v>
      </c>
      <c r="AX337" s="90"/>
      <c r="AY337" s="89">
        <f>(AX337*$D337*$E337*$G337*$J337*$AY$10)</f>
        <v>0</v>
      </c>
      <c r="AZ337" s="90"/>
      <c r="BA337" s="89">
        <f>(AZ337*$D337*$E337*$G337*$J337*$BA$10)</f>
        <v>0</v>
      </c>
      <c r="BB337" s="90">
        <v>6</v>
      </c>
      <c r="BC337" s="89">
        <f>(BB337*$D337*$E337*$G337*$J337*$BC$10)</f>
        <v>615744.36</v>
      </c>
      <c r="BD337" s="90">
        <v>3</v>
      </c>
      <c r="BE337" s="89">
        <f>(BD337*$D337*$E337*$G337*$J337*$BE$10)</f>
        <v>307872.18</v>
      </c>
      <c r="BF337" s="90">
        <v>43</v>
      </c>
      <c r="BG337" s="89">
        <f>(BF337*$D337*$E337*$G337*$K337*$BG$10)</f>
        <v>4814001.3599999994</v>
      </c>
      <c r="BH337" s="90">
        <v>8</v>
      </c>
      <c r="BI337" s="89">
        <f>(BH337*$D337*$E337*$G337*$K337*$BI$10)</f>
        <v>895628.15999999992</v>
      </c>
      <c r="BJ337" s="90"/>
      <c r="BK337" s="89">
        <f>(BJ337*$D337*$E337*$G337*$K337*$BK$10)</f>
        <v>0</v>
      </c>
      <c r="BL337" s="90"/>
      <c r="BM337" s="89">
        <f>(BL337*$D337*$E337*$G337*$K337*$BM$10)</f>
        <v>0</v>
      </c>
      <c r="BN337" s="90">
        <f>5+7</f>
        <v>12</v>
      </c>
      <c r="BO337" s="89">
        <f>(BN337*$D337*$E337*$G337*$K337*$BO$10)</f>
        <v>1477786.4640000002</v>
      </c>
      <c r="BP337" s="90">
        <v>4</v>
      </c>
      <c r="BQ337" s="89">
        <f>(BP337*$D337*$E337*$G337*$K337*$BQ$10)</f>
        <v>447814.07999999996</v>
      </c>
      <c r="BR337" s="90">
        <v>3</v>
      </c>
      <c r="BS337" s="89">
        <f>(BR337*$D337*$E337*$G337*$K337*$BS$10)</f>
        <v>419825.7</v>
      </c>
      <c r="BT337" s="90"/>
      <c r="BU337" s="89">
        <f>(BT337*$D337*$E337*$G337*$K337*$BU$10)</f>
        <v>0</v>
      </c>
      <c r="BV337" s="90">
        <v>8</v>
      </c>
      <c r="BW337" s="89">
        <f>(BV337*$D337*$E337*$G337*$K337*$BW$10)</f>
        <v>1119535.2</v>
      </c>
      <c r="BX337" s="90">
        <v>4</v>
      </c>
      <c r="BY337" s="89">
        <f>(BX337*$D337*$E337*$G337*$K337*$BY$10)</f>
        <v>447814.07999999996</v>
      </c>
      <c r="BZ337" s="90">
        <v>5</v>
      </c>
      <c r="CA337" s="97">
        <f>(BZ337*$D337*$E337*$G337*$K337*$CA$10)</f>
        <v>559767.6</v>
      </c>
      <c r="CB337" s="90"/>
      <c r="CC337" s="89">
        <f>(CB337*$D337*$E337*$G337*$J337*$CC$10)</f>
        <v>0</v>
      </c>
      <c r="CD337" s="90"/>
      <c r="CE337" s="89">
        <f>(CD337*$D337*$E337*$G337*$J337*$CE$10)</f>
        <v>0</v>
      </c>
      <c r="CF337" s="90"/>
      <c r="CG337" s="89">
        <f>(CF337*$D337*$E337*$G337*$J337*$CG$10)</f>
        <v>0</v>
      </c>
      <c r="CH337" s="90"/>
      <c r="CI337" s="90">
        <f>(CH337*$D337*$E337*$G337*$J337*$CI$10)</f>
        <v>0</v>
      </c>
      <c r="CJ337" s="90"/>
      <c r="CK337" s="89">
        <f>(CJ337*$D337*$E337*$G337*$K337*$CK$10)</f>
        <v>0</v>
      </c>
      <c r="CL337" s="90"/>
      <c r="CM337" s="89">
        <f>(CL337*$D337*$E337*$G337*$J337*$CM$10)</f>
        <v>0</v>
      </c>
      <c r="CN337" s="90"/>
      <c r="CO337" s="89">
        <f>(CN337*$D337*$E337*$G337*$J337*$CO$10)</f>
        <v>0</v>
      </c>
      <c r="CP337" s="90">
        <v>6</v>
      </c>
      <c r="CQ337" s="89">
        <f>(CP337*$D337*$E337*$G337*$J337*$CQ$10)</f>
        <v>391837.31999999995</v>
      </c>
      <c r="CR337" s="90">
        <v>7</v>
      </c>
      <c r="CS337" s="89">
        <f>(CR337*$D337*$E337*$G337*$J337*$CS$10)</f>
        <v>737960.28599999985</v>
      </c>
      <c r="CT337" s="90">
        <v>4</v>
      </c>
      <c r="CU337" s="89">
        <f>(CT337*$D337*$E337*$G337*$J337*$CU$10)</f>
        <v>421691.59199999995</v>
      </c>
      <c r="CV337" s="90"/>
      <c r="CW337" s="89">
        <f>(CV337*$D337*$E337*$G337*$K337*$CW$10)</f>
        <v>0</v>
      </c>
      <c r="CX337" s="104"/>
      <c r="CY337" s="89">
        <f>(CX337*$D337*$E337*$G337*$K337*$CY$10)</f>
        <v>0</v>
      </c>
      <c r="CZ337" s="90"/>
      <c r="DA337" s="89">
        <f>(CZ337*$D337*$E337*$G337*$J337*$DA$10)</f>
        <v>0</v>
      </c>
      <c r="DB337" s="90"/>
      <c r="DC337" s="95">
        <f>(DB337*$D337*$E337*$G337*$K337*$DC$10)</f>
        <v>0</v>
      </c>
      <c r="DD337" s="90"/>
      <c r="DE337" s="89">
        <f>(DD337*$D337*$E337*$G337*$K337*$DE$10)</f>
        <v>0</v>
      </c>
      <c r="DF337" s="105"/>
      <c r="DG337" s="89">
        <f>(DF337*$D337*$E337*$G337*$K337*$DG$10)</f>
        <v>0</v>
      </c>
      <c r="DH337" s="90">
        <v>1</v>
      </c>
      <c r="DI337" s="89">
        <f>(DH337*$D337*$E337*$G337*$K337*$DI$10)</f>
        <v>126507.47759999997</v>
      </c>
      <c r="DJ337" s="90">
        <v>4</v>
      </c>
      <c r="DK337" s="89">
        <f>(DJ337*$D337*$E337*$G337*$L337*$DK$10)</f>
        <v>713303.85600000003</v>
      </c>
      <c r="DL337" s="90">
        <v>7</v>
      </c>
      <c r="DM337" s="97">
        <f>(DL337*$D337*$E337*$G337*$M337*$DM$10)</f>
        <v>1438602.7319999998</v>
      </c>
      <c r="DN337" s="99">
        <f t="shared" si="1939"/>
        <v>154</v>
      </c>
      <c r="DO337" s="97">
        <f t="shared" si="1939"/>
        <v>17986425.867600001</v>
      </c>
    </row>
    <row r="338" spans="1:119" ht="15.75" customHeight="1" x14ac:dyDescent="0.25">
      <c r="A338" s="100"/>
      <c r="B338" s="101">
        <v>294</v>
      </c>
      <c r="C338" s="82" t="s">
        <v>466</v>
      </c>
      <c r="D338" s="83">
        <v>22900</v>
      </c>
      <c r="E338" s="102">
        <v>1.21</v>
      </c>
      <c r="F338" s="102"/>
      <c r="G338" s="85">
        <v>1</v>
      </c>
      <c r="H338" s="86"/>
      <c r="I338" s="86"/>
      <c r="J338" s="83">
        <v>1.4</v>
      </c>
      <c r="K338" s="83">
        <v>1.68</v>
      </c>
      <c r="L338" s="83">
        <v>2.23</v>
      </c>
      <c r="M338" s="87">
        <v>2.57</v>
      </c>
      <c r="N338" s="90"/>
      <c r="O338" s="89">
        <f t="shared" si="1510"/>
        <v>0</v>
      </c>
      <c r="P338" s="90">
        <v>130</v>
      </c>
      <c r="Q338" s="90">
        <f>(P338*$D338*$E338*$G338*$J338*$Q$10)</f>
        <v>5547341.8000000007</v>
      </c>
      <c r="R338" s="90"/>
      <c r="S338" s="89">
        <f>(R338*$D338*$E338*$G338*$J338*$S$10)</f>
        <v>0</v>
      </c>
      <c r="T338" s="90"/>
      <c r="U338" s="89">
        <f t="shared" si="1938"/>
        <v>0</v>
      </c>
      <c r="V338" s="90"/>
      <c r="W338" s="89">
        <f>(V338*$D338*$E338*$G338*$J338*$W$10)</f>
        <v>0</v>
      </c>
      <c r="X338" s="90">
        <v>0</v>
      </c>
      <c r="Y338" s="89">
        <f>(X338*$D338*$E338*$G338*$J338*$Y$10)</f>
        <v>0</v>
      </c>
      <c r="Z338" s="90"/>
      <c r="AA338" s="89">
        <f>(Z338*$D338*$E338*$G338*$J338*$AA$10)</f>
        <v>0</v>
      </c>
      <c r="AB338" s="90">
        <v>0</v>
      </c>
      <c r="AC338" s="89">
        <f>(AB338*$D338*$E338*$G338*$J338*$AC$10)</f>
        <v>0</v>
      </c>
      <c r="AD338" s="90"/>
      <c r="AE338" s="89">
        <f>(AD338*$D338*$E338*$G338*$J338*$AE$10)</f>
        <v>0</v>
      </c>
      <c r="AF338" s="90">
        <v>0</v>
      </c>
      <c r="AG338" s="89">
        <f>(AF338*$D338*$E338*$G338*$J338*$AG$10)</f>
        <v>0</v>
      </c>
      <c r="AH338" s="92"/>
      <c r="AI338" s="89">
        <f>(AH338*$D338*$E338*$G338*$J338*$AI$10)</f>
        <v>0</v>
      </c>
      <c r="AJ338" s="90"/>
      <c r="AK338" s="89">
        <f>(AJ338*$D338*$E338*$G338*$J338*$AK$10)</f>
        <v>0</v>
      </c>
      <c r="AL338" s="104"/>
      <c r="AM338" s="89">
        <f>(AL338*$D338*$E338*$G338*$K338*$AM$10)</f>
        <v>0</v>
      </c>
      <c r="AN338" s="90">
        <v>1</v>
      </c>
      <c r="AO338" s="95">
        <f>(AN338*$D338*$E338*$G338*$K338*$AO$10)</f>
        <v>51206.231999999996</v>
      </c>
      <c r="AP338" s="90"/>
      <c r="AQ338" s="89">
        <f>(AP338*$D338*$E338*$G338*$J338*$AQ$10)</f>
        <v>0</v>
      </c>
      <c r="AR338" s="90">
        <v>0</v>
      </c>
      <c r="AS338" s="90">
        <f>(AR338*$D338*$E338*$G338*$J338*$AS$10)</f>
        <v>0</v>
      </c>
      <c r="AT338" s="90"/>
      <c r="AU338" s="90">
        <f>(AT338*$D338*$E338*$G338*$J338*$AU$10)</f>
        <v>0</v>
      </c>
      <c r="AV338" s="90">
        <v>0</v>
      </c>
      <c r="AW338" s="89">
        <f>(AV338*$D338*$E338*$G338*$J338*$AW$10)</f>
        <v>0</v>
      </c>
      <c r="AX338" s="90">
        <v>0</v>
      </c>
      <c r="AY338" s="89">
        <f>(AX338*$D338*$E338*$G338*$J338*$AY$10)</f>
        <v>0</v>
      </c>
      <c r="AZ338" s="90">
        <v>0</v>
      </c>
      <c r="BA338" s="89">
        <f>(AZ338*$D338*$E338*$G338*$J338*$BA$10)</f>
        <v>0</v>
      </c>
      <c r="BB338" s="90"/>
      <c r="BC338" s="89">
        <f>(BB338*$D338*$E338*$G338*$J338*$BC$10)</f>
        <v>0</v>
      </c>
      <c r="BD338" s="90">
        <v>5</v>
      </c>
      <c r="BE338" s="89">
        <f>(BD338*$D338*$E338*$G338*$J338*$BE$10)</f>
        <v>213359.30000000002</v>
      </c>
      <c r="BF338" s="90">
        <v>17</v>
      </c>
      <c r="BG338" s="89">
        <f>(BF338*$D338*$E338*$G338*$K338*$BG$10)</f>
        <v>791369.03999999992</v>
      </c>
      <c r="BH338" s="90">
        <v>10</v>
      </c>
      <c r="BI338" s="89">
        <f>(BH338*$D338*$E338*$G338*$K338*$BI$10)</f>
        <v>465511.2</v>
      </c>
      <c r="BJ338" s="90">
        <v>0</v>
      </c>
      <c r="BK338" s="89">
        <f>(BJ338*$D338*$E338*$G338*$K338*$BK$10)</f>
        <v>0</v>
      </c>
      <c r="BL338" s="90">
        <v>0</v>
      </c>
      <c r="BM338" s="89">
        <f>(BL338*$D338*$E338*$G338*$K338*$BM$10)</f>
        <v>0</v>
      </c>
      <c r="BN338" s="90">
        <f>13-6</f>
        <v>7</v>
      </c>
      <c r="BO338" s="89">
        <f>(BN338*$D338*$E338*$G338*$K338*$BO$10)</f>
        <v>358443.62400000001</v>
      </c>
      <c r="BP338" s="90">
        <v>4</v>
      </c>
      <c r="BQ338" s="89">
        <f>(BP338*$D338*$E338*$G338*$K338*$BQ$10)</f>
        <v>186204.47999999998</v>
      </c>
      <c r="BR338" s="90">
        <v>4</v>
      </c>
      <c r="BS338" s="89">
        <f>(BR338*$D338*$E338*$G338*$K338*$BS$10)</f>
        <v>232755.59999999998</v>
      </c>
      <c r="BT338" s="90"/>
      <c r="BU338" s="89">
        <f>(BT338*$D338*$E338*$G338*$K338*$BU$10)</f>
        <v>0</v>
      </c>
      <c r="BV338" s="90">
        <v>13</v>
      </c>
      <c r="BW338" s="89">
        <f>(BV338*$D338*$E338*$G338*$K338*$BW$10)</f>
        <v>756455.7</v>
      </c>
      <c r="BX338" s="90"/>
      <c r="BY338" s="89">
        <f>(BX338*$D338*$E338*$G338*$K338*$BY$10)</f>
        <v>0</v>
      </c>
      <c r="BZ338" s="90">
        <v>5</v>
      </c>
      <c r="CA338" s="97">
        <f>(BZ338*$D338*$E338*$G338*$K338*$CA$10)</f>
        <v>232755.6</v>
      </c>
      <c r="CB338" s="90">
        <v>0</v>
      </c>
      <c r="CC338" s="89">
        <f>(CB338*$D338*$E338*$G338*$J338*$CC$10)</f>
        <v>0</v>
      </c>
      <c r="CD338" s="90">
        <v>0</v>
      </c>
      <c r="CE338" s="89">
        <f>(CD338*$D338*$E338*$G338*$J338*$CE$10)</f>
        <v>0</v>
      </c>
      <c r="CF338" s="90">
        <v>0</v>
      </c>
      <c r="CG338" s="89">
        <f>(CF338*$D338*$E338*$G338*$J338*$CG$10)</f>
        <v>0</v>
      </c>
      <c r="CH338" s="90"/>
      <c r="CI338" s="90">
        <f>(CH338*$D338*$E338*$G338*$J338*$CI$10)</f>
        <v>0</v>
      </c>
      <c r="CJ338" s="90"/>
      <c r="CK338" s="89">
        <f>(CJ338*$D338*$E338*$G338*$K338*$CK$10)</f>
        <v>0</v>
      </c>
      <c r="CL338" s="90">
        <v>0</v>
      </c>
      <c r="CM338" s="89">
        <f>(CL338*$D338*$E338*$G338*$J338*$CM$10)</f>
        <v>0</v>
      </c>
      <c r="CN338" s="90"/>
      <c r="CO338" s="89">
        <f>(CN338*$D338*$E338*$G338*$J338*$CO$10)</f>
        <v>0</v>
      </c>
      <c r="CP338" s="90"/>
      <c r="CQ338" s="89">
        <f>(CP338*$D338*$E338*$G338*$J338*$CQ$10)</f>
        <v>0</v>
      </c>
      <c r="CR338" s="90"/>
      <c r="CS338" s="89">
        <f>(CR338*$D338*$E338*$G338*$J338*$CS$10)</f>
        <v>0</v>
      </c>
      <c r="CT338" s="90">
        <v>20</v>
      </c>
      <c r="CU338" s="89">
        <f>(CT338*$D338*$E338*$G338*$J338*$CU$10)</f>
        <v>876712.75999999989</v>
      </c>
      <c r="CV338" s="90">
        <v>0</v>
      </c>
      <c r="CW338" s="89">
        <f>(CV338*$D338*$E338*$G338*$K338*$CW$10)</f>
        <v>0</v>
      </c>
      <c r="CX338" s="104"/>
      <c r="CY338" s="89">
        <f>(CX338*$D338*$E338*$G338*$K338*$CY$10)</f>
        <v>0</v>
      </c>
      <c r="CZ338" s="90"/>
      <c r="DA338" s="89">
        <f>(CZ338*$D338*$E338*$G338*$J338*$DA$10)</f>
        <v>0</v>
      </c>
      <c r="DB338" s="90">
        <v>0</v>
      </c>
      <c r="DC338" s="95">
        <f>(DB338*$D338*$E338*$G338*$K338*$DC$10)</f>
        <v>0</v>
      </c>
      <c r="DD338" s="90"/>
      <c r="DE338" s="89">
        <f>(DD338*$D338*$E338*$G338*$K338*$DE$10)</f>
        <v>0</v>
      </c>
      <c r="DF338" s="105">
        <v>4</v>
      </c>
      <c r="DG338" s="89">
        <f>(DF338*$D338*$E338*$G338*$K338*$DG$10)</f>
        <v>223445.37599999996</v>
      </c>
      <c r="DH338" s="90">
        <v>1</v>
      </c>
      <c r="DI338" s="89">
        <f>(DH338*$D338*$E338*$G338*$K338*$DI$10)</f>
        <v>52602.765599999992</v>
      </c>
      <c r="DJ338" s="90"/>
      <c r="DK338" s="89">
        <f>(DJ338*$D338*$E338*$G338*$L338*$DK$10)</f>
        <v>0</v>
      </c>
      <c r="DL338" s="90"/>
      <c r="DM338" s="97">
        <f>(DL338*$D338*$E338*$G338*$M338*$DM$10)</f>
        <v>0</v>
      </c>
      <c r="DN338" s="99">
        <f t="shared" si="1939"/>
        <v>221</v>
      </c>
      <c r="DO338" s="97">
        <f t="shared" si="1939"/>
        <v>9988163.4775999989</v>
      </c>
    </row>
    <row r="339" spans="1:119" ht="15.75" customHeight="1" x14ac:dyDescent="0.25">
      <c r="A339" s="100"/>
      <c r="B339" s="101">
        <v>295</v>
      </c>
      <c r="C339" s="82" t="s">
        <v>467</v>
      </c>
      <c r="D339" s="83">
        <v>22900</v>
      </c>
      <c r="E339" s="102">
        <v>2.0299999999999998</v>
      </c>
      <c r="F339" s="102"/>
      <c r="G339" s="85">
        <v>1</v>
      </c>
      <c r="H339" s="86"/>
      <c r="I339" s="86"/>
      <c r="J339" s="83">
        <v>1.4</v>
      </c>
      <c r="K339" s="83">
        <v>1.68</v>
      </c>
      <c r="L339" s="83">
        <v>2.23</v>
      </c>
      <c r="M339" s="87">
        <v>2.57</v>
      </c>
      <c r="N339" s="90"/>
      <c r="O339" s="89">
        <f t="shared" ref="O339:O342" si="1940">(N339*$D339*$E339*$G339*$J339)</f>
        <v>0</v>
      </c>
      <c r="P339" s="90">
        <v>140</v>
      </c>
      <c r="Q339" s="90">
        <f t="shared" ref="Q339:Q342" si="1941">(P339*$D339*$E339*$G339*$J339)</f>
        <v>9111451.9999999981</v>
      </c>
      <c r="R339" s="90"/>
      <c r="S339" s="89">
        <f t="shared" ref="S339:S342" si="1942">(R339*$D339*$E339*$G339*$J339)</f>
        <v>0</v>
      </c>
      <c r="T339" s="90"/>
      <c r="U339" s="89">
        <f t="shared" ref="U339:U342" si="1943">(T339*$D339*$E339*$G339*$J339)</f>
        <v>0</v>
      </c>
      <c r="V339" s="90"/>
      <c r="W339" s="89">
        <f t="shared" ref="W339:W342" si="1944">(V339*$D339*$E339*$G339*$J339)</f>
        <v>0</v>
      </c>
      <c r="X339" s="90">
        <v>0</v>
      </c>
      <c r="Y339" s="89">
        <f t="shared" ref="Y339:Y342" si="1945">(X339*$D339*$E339*$G339*$J339)</f>
        <v>0</v>
      </c>
      <c r="Z339" s="90"/>
      <c r="AA339" s="89">
        <f t="shared" ref="AA339:AA342" si="1946">(Z339*$D339*$E339*$G339*$J339)</f>
        <v>0</v>
      </c>
      <c r="AB339" s="90">
        <v>0</v>
      </c>
      <c r="AC339" s="89">
        <f t="shared" ref="AC339:AC342" si="1947">(AB339*$D339*$E339*$G339*$J339)</f>
        <v>0</v>
      </c>
      <c r="AD339" s="90"/>
      <c r="AE339" s="89">
        <f t="shared" ref="AE339:AE342" si="1948">(AD339*$D339*$E339*$G339*$J339)</f>
        <v>0</v>
      </c>
      <c r="AF339" s="90">
        <v>0</v>
      </c>
      <c r="AG339" s="89">
        <f t="shared" ref="AG339:AG342" si="1949">(AF339*$D339*$E339*$G339*$J339)</f>
        <v>0</v>
      </c>
      <c r="AH339" s="92"/>
      <c r="AI339" s="89">
        <f t="shared" ref="AI339:AI342" si="1950">(AH339*$D339*$E339*$G339*$J339)</f>
        <v>0</v>
      </c>
      <c r="AJ339" s="90"/>
      <c r="AK339" s="89">
        <f t="shared" ref="AK339:AK342" si="1951">(AJ339*$D339*$E339*$G339*$J339)</f>
        <v>0</v>
      </c>
      <c r="AL339" s="104"/>
      <c r="AM339" s="89">
        <f t="shared" ref="AM339:AM342" si="1952">(AL339*$D339*$E339*$G339*$K339)</f>
        <v>0</v>
      </c>
      <c r="AN339" s="90">
        <v>4</v>
      </c>
      <c r="AO339" s="95">
        <f t="shared" ref="AO339:AO342" si="1953">(AN339*$D339*$E339*$G339*$K339)</f>
        <v>312392.63999999996</v>
      </c>
      <c r="AP339" s="90"/>
      <c r="AQ339" s="89">
        <f t="shared" ref="AQ339:AQ342" si="1954">(AP339*$D339*$E339*$G339*$J339)</f>
        <v>0</v>
      </c>
      <c r="AR339" s="90">
        <v>0</v>
      </c>
      <c r="AS339" s="90">
        <f t="shared" ref="AS339:AS342" si="1955">(AR339*$D339*$E339*$G339*$J339)</f>
        <v>0</v>
      </c>
      <c r="AT339" s="90"/>
      <c r="AU339" s="90">
        <f t="shared" ref="AU339:AU342" si="1956">(AT339*$D339*$E339*$G339*$J339)</f>
        <v>0</v>
      </c>
      <c r="AV339" s="90">
        <v>0</v>
      </c>
      <c r="AW339" s="89">
        <f t="shared" ref="AW339:AW342" si="1957">(AV339*$D339*$E339*$G339*$J339)</f>
        <v>0</v>
      </c>
      <c r="AX339" s="90">
        <v>0</v>
      </c>
      <c r="AY339" s="89">
        <f t="shared" ref="AY339:AY342" si="1958">(AX339*$D339*$E339*$G339*$J339)</f>
        <v>0</v>
      </c>
      <c r="AZ339" s="90">
        <v>0</v>
      </c>
      <c r="BA339" s="89">
        <f t="shared" ref="BA339:BA342" si="1959">(AZ339*$D339*$E339*$G339*$J339)</f>
        <v>0</v>
      </c>
      <c r="BB339" s="90">
        <v>5</v>
      </c>
      <c r="BC339" s="89">
        <f t="shared" ref="BC339:BC342" si="1960">(BB339*$D339*$E339*$G339*$J339)</f>
        <v>325408.99999999994</v>
      </c>
      <c r="BD339" s="90">
        <v>9</v>
      </c>
      <c r="BE339" s="89">
        <f t="shared" ref="BE339:BE342" si="1961">(BD339*$D339*$E339*$G339*$J339)</f>
        <v>585736.19999999984</v>
      </c>
      <c r="BF339" s="90">
        <v>4</v>
      </c>
      <c r="BG339" s="89">
        <f t="shared" ref="BG339:BG342" si="1962">(BF339*$D339*$E339*$G339*$K339)</f>
        <v>312392.63999999996</v>
      </c>
      <c r="BH339" s="90">
        <v>4</v>
      </c>
      <c r="BI339" s="89">
        <f t="shared" ref="BI339:BI342" si="1963">(BH339*$D339*$E339*$G339*$K339)</f>
        <v>312392.63999999996</v>
      </c>
      <c r="BJ339" s="90"/>
      <c r="BK339" s="89">
        <f t="shared" ref="BK339:BK342" si="1964">(BJ339*$D339*$E339*$G339*$K339)</f>
        <v>0</v>
      </c>
      <c r="BL339" s="90">
        <v>0</v>
      </c>
      <c r="BM339" s="89">
        <f t="shared" ref="BM339:BM342" si="1965">(BL339*$D339*$E339*$G339*$K339)</f>
        <v>0</v>
      </c>
      <c r="BN339" s="90">
        <f>15-1</f>
        <v>14</v>
      </c>
      <c r="BO339" s="89">
        <f t="shared" ref="BO339:BO342" si="1966">(BN339*$D339*$E339*$G339*$K339)</f>
        <v>1093374.2399999998</v>
      </c>
      <c r="BP339" s="90">
        <v>4</v>
      </c>
      <c r="BQ339" s="89">
        <f t="shared" ref="BQ339:BQ342" si="1967">(BP339*$D339*$E339*$G339*$K339)</f>
        <v>312392.63999999996</v>
      </c>
      <c r="BR339" s="90">
        <v>3</v>
      </c>
      <c r="BS339" s="89">
        <f t="shared" ref="BS339:BS342" si="1968">(BR339*$D339*$E339*$G339*$K339)</f>
        <v>234294.47999999998</v>
      </c>
      <c r="BT339" s="90">
        <v>3</v>
      </c>
      <c r="BU339" s="89">
        <f t="shared" ref="BU339:BU342" si="1969">(BT339*$D339*$E339*$G339*$K339)</f>
        <v>234294.47999999998</v>
      </c>
      <c r="BV339" s="90">
        <v>4</v>
      </c>
      <c r="BW339" s="89">
        <f t="shared" ref="BW339:BW342" si="1970">(BV339*$D339*$E339*$G339*$K339)</f>
        <v>312392.63999999996</v>
      </c>
      <c r="BX339" s="90"/>
      <c r="BY339" s="89">
        <f t="shared" ref="BY339:BY342" si="1971">(BX339*$D339*$E339*$G339*$K339)</f>
        <v>0</v>
      </c>
      <c r="BZ339" s="90">
        <v>3</v>
      </c>
      <c r="CA339" s="97">
        <f t="shared" ref="CA339:CA342" si="1972">(BZ339*$D339*$E339*$G339*$K339)</f>
        <v>234294.47999999998</v>
      </c>
      <c r="CB339" s="90">
        <v>0</v>
      </c>
      <c r="CC339" s="89">
        <f t="shared" ref="CC339:CC342" si="1973">(CB339*$D339*$E339*$G339*$J339)</f>
        <v>0</v>
      </c>
      <c r="CD339" s="90">
        <v>0</v>
      </c>
      <c r="CE339" s="89">
        <f t="shared" ref="CE339:CE342" si="1974">(CD339*$D339*$E339*$G339*$J339)</f>
        <v>0</v>
      </c>
      <c r="CF339" s="90">
        <v>0</v>
      </c>
      <c r="CG339" s="89">
        <f t="shared" ref="CG339:CG342" si="1975">(CF339*$D339*$E339*$G339*$J339)</f>
        <v>0</v>
      </c>
      <c r="CH339" s="90"/>
      <c r="CI339" s="90">
        <f t="shared" ref="CI339:CI342" si="1976">(CH339*$D339*$E339*$G339*$J339)</f>
        <v>0</v>
      </c>
      <c r="CJ339" s="90"/>
      <c r="CK339" s="89">
        <f t="shared" ref="CK339:CK342" si="1977">(CJ339*$D339*$E339*$G339*$K339)</f>
        <v>0</v>
      </c>
      <c r="CL339" s="90">
        <v>0</v>
      </c>
      <c r="CM339" s="89">
        <f t="shared" ref="CM339:CM342" si="1978">(CL339*$D339*$E339*$G339*$J339)</f>
        <v>0</v>
      </c>
      <c r="CN339" s="90"/>
      <c r="CO339" s="89">
        <f t="shared" ref="CO339:CO342" si="1979">(CN339*$D339*$E339*$G339*$J339)</f>
        <v>0</v>
      </c>
      <c r="CP339" s="90"/>
      <c r="CQ339" s="89">
        <f t="shared" ref="CQ339:CQ342" si="1980">(CP339*$D339*$E339*$G339*$J339)</f>
        <v>0</v>
      </c>
      <c r="CR339" s="90"/>
      <c r="CS339" s="89">
        <f t="shared" ref="CS339:CS342" si="1981">(CR339*$D339*$E339*$G339*$J339)</f>
        <v>0</v>
      </c>
      <c r="CT339" s="90">
        <v>4</v>
      </c>
      <c r="CU339" s="89">
        <f t="shared" ref="CU339:CU342" si="1982">(CT339*$D339*$E339*$G339*$J339)</f>
        <v>260327.19999999995</v>
      </c>
      <c r="CV339" s="90">
        <v>0</v>
      </c>
      <c r="CW339" s="89">
        <f t="shared" ref="CW339:CW342" si="1983">(CV339*$D339*$E339*$G339*$K339)</f>
        <v>0</v>
      </c>
      <c r="CX339" s="104"/>
      <c r="CY339" s="89">
        <f t="shared" ref="CY339:CY342" si="1984">(CX339*$D339*$E339*$G339*$K339)</f>
        <v>0</v>
      </c>
      <c r="CZ339" s="90"/>
      <c r="DA339" s="89">
        <f t="shared" ref="DA339:DA342" si="1985">(CZ339*$D339*$E339*$G339*$J339)</f>
        <v>0</v>
      </c>
      <c r="DB339" s="90">
        <v>0</v>
      </c>
      <c r="DC339" s="95">
        <f t="shared" ref="DC339:DC342" si="1986">(DB339*$D339*$E339*$G339*$K339)</f>
        <v>0</v>
      </c>
      <c r="DD339" s="90"/>
      <c r="DE339" s="89">
        <f t="shared" ref="DE339:DE342" si="1987">(DD339*$D339*$E339*$G339*$K339)</f>
        <v>0</v>
      </c>
      <c r="DF339" s="105">
        <v>3</v>
      </c>
      <c r="DG339" s="89">
        <f t="shared" ref="DG339:DG342" si="1988">(DF339*$D339*$E339*$G339*$K339)</f>
        <v>234294.47999999998</v>
      </c>
      <c r="DH339" s="90">
        <v>1</v>
      </c>
      <c r="DI339" s="89">
        <f t="shared" ref="DI339:DI342" si="1989">(DH339*$D339*$E339*$G339*$K339)</f>
        <v>78098.159999999989</v>
      </c>
      <c r="DJ339" s="90"/>
      <c r="DK339" s="89">
        <f t="shared" ref="DK339:DK342" si="1990">(DJ339*$D339*$E339*$G339*$L339)</f>
        <v>0</v>
      </c>
      <c r="DL339" s="90"/>
      <c r="DM339" s="97">
        <f t="shared" ref="DM339:DM342" si="1991">(DL339*$D339*$E339*$G339*$M339)</f>
        <v>0</v>
      </c>
      <c r="DN339" s="99">
        <f t="shared" si="1939"/>
        <v>205</v>
      </c>
      <c r="DO339" s="97">
        <f t="shared" si="1939"/>
        <v>13953537.920000002</v>
      </c>
    </row>
    <row r="340" spans="1:119" ht="15.75" customHeight="1" x14ac:dyDescent="0.25">
      <c r="A340" s="100"/>
      <c r="B340" s="101">
        <v>296</v>
      </c>
      <c r="C340" s="82" t="s">
        <v>468</v>
      </c>
      <c r="D340" s="83">
        <v>22900</v>
      </c>
      <c r="E340" s="102">
        <v>3.54</v>
      </c>
      <c r="F340" s="102"/>
      <c r="G340" s="85">
        <v>1</v>
      </c>
      <c r="H340" s="86"/>
      <c r="I340" s="86"/>
      <c r="J340" s="83">
        <v>1.4</v>
      </c>
      <c r="K340" s="83">
        <v>1.68</v>
      </c>
      <c r="L340" s="83">
        <v>2.23</v>
      </c>
      <c r="M340" s="87">
        <v>2.57</v>
      </c>
      <c r="N340" s="90"/>
      <c r="O340" s="89">
        <f t="shared" si="1940"/>
        <v>0</v>
      </c>
      <c r="P340" s="90">
        <v>74</v>
      </c>
      <c r="Q340" s="90">
        <f t="shared" si="1941"/>
        <v>8398437.5999999996</v>
      </c>
      <c r="R340" s="90"/>
      <c r="S340" s="89">
        <f t="shared" si="1942"/>
        <v>0</v>
      </c>
      <c r="T340" s="90"/>
      <c r="U340" s="89">
        <f t="shared" si="1943"/>
        <v>0</v>
      </c>
      <c r="V340" s="90"/>
      <c r="W340" s="89">
        <f t="shared" si="1944"/>
        <v>0</v>
      </c>
      <c r="X340" s="90"/>
      <c r="Y340" s="89">
        <f t="shared" si="1945"/>
        <v>0</v>
      </c>
      <c r="Z340" s="90"/>
      <c r="AA340" s="89">
        <f t="shared" si="1946"/>
        <v>0</v>
      </c>
      <c r="AB340" s="90"/>
      <c r="AC340" s="89">
        <f t="shared" si="1947"/>
        <v>0</v>
      </c>
      <c r="AD340" s="90"/>
      <c r="AE340" s="89">
        <f t="shared" si="1948"/>
        <v>0</v>
      </c>
      <c r="AF340" s="90"/>
      <c r="AG340" s="89">
        <f t="shared" si="1949"/>
        <v>0</v>
      </c>
      <c r="AH340" s="92"/>
      <c r="AI340" s="89">
        <f t="shared" si="1950"/>
        <v>0</v>
      </c>
      <c r="AJ340" s="90">
        <v>3</v>
      </c>
      <c r="AK340" s="89">
        <f t="shared" si="1951"/>
        <v>340477.19999999995</v>
      </c>
      <c r="AL340" s="104"/>
      <c r="AM340" s="89">
        <f t="shared" si="1952"/>
        <v>0</v>
      </c>
      <c r="AN340" s="90">
        <v>1</v>
      </c>
      <c r="AO340" s="95">
        <f t="shared" si="1953"/>
        <v>136190.88</v>
      </c>
      <c r="AP340" s="90"/>
      <c r="AQ340" s="89">
        <f t="shared" si="1954"/>
        <v>0</v>
      </c>
      <c r="AR340" s="90"/>
      <c r="AS340" s="90">
        <f t="shared" si="1955"/>
        <v>0</v>
      </c>
      <c r="AT340" s="90"/>
      <c r="AU340" s="90">
        <f t="shared" si="1956"/>
        <v>0</v>
      </c>
      <c r="AV340" s="90"/>
      <c r="AW340" s="89">
        <f t="shared" si="1957"/>
        <v>0</v>
      </c>
      <c r="AX340" s="90"/>
      <c r="AY340" s="89">
        <f t="shared" si="1958"/>
        <v>0</v>
      </c>
      <c r="AZ340" s="90"/>
      <c r="BA340" s="89">
        <f t="shared" si="1959"/>
        <v>0</v>
      </c>
      <c r="BB340" s="90"/>
      <c r="BC340" s="89">
        <f t="shared" si="1960"/>
        <v>0</v>
      </c>
      <c r="BD340" s="90"/>
      <c r="BE340" s="89">
        <f t="shared" si="1961"/>
        <v>0</v>
      </c>
      <c r="BF340" s="90">
        <v>35</v>
      </c>
      <c r="BG340" s="89">
        <f t="shared" si="1962"/>
        <v>4766680.8</v>
      </c>
      <c r="BH340" s="90">
        <v>31</v>
      </c>
      <c r="BI340" s="89">
        <f t="shared" si="1963"/>
        <v>4221917.28</v>
      </c>
      <c r="BJ340" s="90"/>
      <c r="BK340" s="89">
        <f t="shared" si="1964"/>
        <v>0</v>
      </c>
      <c r="BL340" s="90"/>
      <c r="BM340" s="89">
        <f t="shared" si="1965"/>
        <v>0</v>
      </c>
      <c r="BN340" s="90">
        <v>7</v>
      </c>
      <c r="BO340" s="89">
        <f t="shared" si="1966"/>
        <v>953336.15999999992</v>
      </c>
      <c r="BP340" s="90"/>
      <c r="BQ340" s="89">
        <f t="shared" si="1967"/>
        <v>0</v>
      </c>
      <c r="BR340" s="90">
        <v>3</v>
      </c>
      <c r="BS340" s="89">
        <f t="shared" si="1968"/>
        <v>408572.64</v>
      </c>
      <c r="BT340" s="90"/>
      <c r="BU340" s="89">
        <f t="shared" si="1969"/>
        <v>0</v>
      </c>
      <c r="BV340" s="90">
        <v>1</v>
      </c>
      <c r="BW340" s="89">
        <f t="shared" si="1970"/>
        <v>136190.88</v>
      </c>
      <c r="BX340" s="90">
        <v>1</v>
      </c>
      <c r="BY340" s="89">
        <f t="shared" si="1971"/>
        <v>136190.88</v>
      </c>
      <c r="BZ340" s="90">
        <v>1</v>
      </c>
      <c r="CA340" s="97">
        <f t="shared" si="1972"/>
        <v>136190.88</v>
      </c>
      <c r="CB340" s="90"/>
      <c r="CC340" s="89">
        <f t="shared" si="1973"/>
        <v>0</v>
      </c>
      <c r="CD340" s="90"/>
      <c r="CE340" s="89">
        <f t="shared" si="1974"/>
        <v>0</v>
      </c>
      <c r="CF340" s="90"/>
      <c r="CG340" s="89">
        <f t="shared" si="1975"/>
        <v>0</v>
      </c>
      <c r="CH340" s="90"/>
      <c r="CI340" s="90">
        <f t="shared" si="1976"/>
        <v>0</v>
      </c>
      <c r="CJ340" s="90"/>
      <c r="CK340" s="89">
        <f t="shared" si="1977"/>
        <v>0</v>
      </c>
      <c r="CL340" s="90"/>
      <c r="CM340" s="89">
        <f t="shared" si="1978"/>
        <v>0</v>
      </c>
      <c r="CN340" s="90"/>
      <c r="CO340" s="89">
        <f t="shared" si="1979"/>
        <v>0</v>
      </c>
      <c r="CP340" s="90"/>
      <c r="CQ340" s="89">
        <f t="shared" si="1980"/>
        <v>0</v>
      </c>
      <c r="CR340" s="90">
        <v>4</v>
      </c>
      <c r="CS340" s="89">
        <f t="shared" si="1981"/>
        <v>453969.6</v>
      </c>
      <c r="CT340" s="90">
        <v>8</v>
      </c>
      <c r="CU340" s="89">
        <f t="shared" si="1982"/>
        <v>907939.2</v>
      </c>
      <c r="CV340" s="90"/>
      <c r="CW340" s="89">
        <f t="shared" si="1983"/>
        <v>0</v>
      </c>
      <c r="CX340" s="104"/>
      <c r="CY340" s="89">
        <f t="shared" si="1984"/>
        <v>0</v>
      </c>
      <c r="CZ340" s="90"/>
      <c r="DA340" s="89">
        <f t="shared" si="1985"/>
        <v>0</v>
      </c>
      <c r="DB340" s="90"/>
      <c r="DC340" s="95">
        <f t="shared" si="1986"/>
        <v>0</v>
      </c>
      <c r="DD340" s="90"/>
      <c r="DE340" s="89">
        <f t="shared" si="1987"/>
        <v>0</v>
      </c>
      <c r="DF340" s="105"/>
      <c r="DG340" s="89">
        <f t="shared" si="1988"/>
        <v>0</v>
      </c>
      <c r="DH340" s="90">
        <v>3</v>
      </c>
      <c r="DI340" s="89">
        <f t="shared" si="1989"/>
        <v>408572.64</v>
      </c>
      <c r="DJ340" s="90"/>
      <c r="DK340" s="89">
        <f t="shared" si="1990"/>
        <v>0</v>
      </c>
      <c r="DL340" s="90"/>
      <c r="DM340" s="97">
        <f t="shared" si="1991"/>
        <v>0</v>
      </c>
      <c r="DN340" s="99">
        <f t="shared" si="1939"/>
        <v>172</v>
      </c>
      <c r="DO340" s="97">
        <f t="shared" si="1939"/>
        <v>21404666.639999997</v>
      </c>
    </row>
    <row r="341" spans="1:119" ht="15.75" customHeight="1" x14ac:dyDescent="0.25">
      <c r="A341" s="100"/>
      <c r="B341" s="101">
        <v>297</v>
      </c>
      <c r="C341" s="82" t="s">
        <v>469</v>
      </c>
      <c r="D341" s="83">
        <v>22900</v>
      </c>
      <c r="E341" s="102">
        <v>5.2</v>
      </c>
      <c r="F341" s="102"/>
      <c r="G341" s="85">
        <v>1</v>
      </c>
      <c r="H341" s="86"/>
      <c r="I341" s="86"/>
      <c r="J341" s="83">
        <v>1.4</v>
      </c>
      <c r="K341" s="83">
        <v>1.68</v>
      </c>
      <c r="L341" s="83">
        <v>2.23</v>
      </c>
      <c r="M341" s="87">
        <v>2.57</v>
      </c>
      <c r="N341" s="90"/>
      <c r="O341" s="89">
        <f t="shared" si="1940"/>
        <v>0</v>
      </c>
      <c r="P341" s="90">
        <v>56</v>
      </c>
      <c r="Q341" s="90">
        <f t="shared" si="1941"/>
        <v>9335872</v>
      </c>
      <c r="R341" s="90"/>
      <c r="S341" s="89">
        <f t="shared" si="1942"/>
        <v>0</v>
      </c>
      <c r="T341" s="90"/>
      <c r="U341" s="89">
        <f t="shared" si="1943"/>
        <v>0</v>
      </c>
      <c r="V341" s="90"/>
      <c r="W341" s="89">
        <f t="shared" si="1944"/>
        <v>0</v>
      </c>
      <c r="X341" s="90"/>
      <c r="Y341" s="89">
        <f t="shared" si="1945"/>
        <v>0</v>
      </c>
      <c r="Z341" s="90"/>
      <c r="AA341" s="89">
        <f t="shared" si="1946"/>
        <v>0</v>
      </c>
      <c r="AB341" s="90"/>
      <c r="AC341" s="89">
        <f t="shared" si="1947"/>
        <v>0</v>
      </c>
      <c r="AD341" s="90"/>
      <c r="AE341" s="89">
        <f t="shared" si="1948"/>
        <v>0</v>
      </c>
      <c r="AF341" s="90"/>
      <c r="AG341" s="89">
        <f t="shared" si="1949"/>
        <v>0</v>
      </c>
      <c r="AH341" s="92"/>
      <c r="AI341" s="89">
        <f t="shared" si="1950"/>
        <v>0</v>
      </c>
      <c r="AJ341" s="90">
        <v>5</v>
      </c>
      <c r="AK341" s="89">
        <f t="shared" si="1951"/>
        <v>833560</v>
      </c>
      <c r="AL341" s="104"/>
      <c r="AM341" s="89">
        <f t="shared" si="1952"/>
        <v>0</v>
      </c>
      <c r="AN341" s="90"/>
      <c r="AO341" s="95">
        <f t="shared" si="1953"/>
        <v>0</v>
      </c>
      <c r="AP341" s="90"/>
      <c r="AQ341" s="89">
        <f t="shared" si="1954"/>
        <v>0</v>
      </c>
      <c r="AR341" s="90"/>
      <c r="AS341" s="90">
        <f t="shared" si="1955"/>
        <v>0</v>
      </c>
      <c r="AT341" s="90"/>
      <c r="AU341" s="90">
        <f t="shared" si="1956"/>
        <v>0</v>
      </c>
      <c r="AV341" s="90"/>
      <c r="AW341" s="89">
        <f t="shared" si="1957"/>
        <v>0</v>
      </c>
      <c r="AX341" s="90"/>
      <c r="AY341" s="89">
        <f t="shared" si="1958"/>
        <v>0</v>
      </c>
      <c r="AZ341" s="90"/>
      <c r="BA341" s="89">
        <f t="shared" si="1959"/>
        <v>0</v>
      </c>
      <c r="BB341" s="90">
        <v>11</v>
      </c>
      <c r="BC341" s="89">
        <f t="shared" si="1960"/>
        <v>1833832</v>
      </c>
      <c r="BD341" s="90">
        <v>1</v>
      </c>
      <c r="BE341" s="89">
        <f t="shared" si="1961"/>
        <v>166712</v>
      </c>
      <c r="BF341" s="90">
        <v>23</v>
      </c>
      <c r="BG341" s="89">
        <f t="shared" si="1962"/>
        <v>4601251.2</v>
      </c>
      <c r="BH341" s="90">
        <v>14</v>
      </c>
      <c r="BI341" s="89">
        <f t="shared" si="1963"/>
        <v>2800761.6</v>
      </c>
      <c r="BJ341" s="90"/>
      <c r="BK341" s="89">
        <f t="shared" si="1964"/>
        <v>0</v>
      </c>
      <c r="BL341" s="90"/>
      <c r="BM341" s="89">
        <f t="shared" si="1965"/>
        <v>0</v>
      </c>
      <c r="BN341" s="90">
        <v>3</v>
      </c>
      <c r="BO341" s="89">
        <f t="shared" si="1966"/>
        <v>600163.19999999995</v>
      </c>
      <c r="BP341" s="90">
        <v>3</v>
      </c>
      <c r="BQ341" s="89">
        <f t="shared" si="1967"/>
        <v>600163.19999999995</v>
      </c>
      <c r="BR341" s="90">
        <v>1</v>
      </c>
      <c r="BS341" s="89">
        <f t="shared" si="1968"/>
        <v>200054.39999999999</v>
      </c>
      <c r="BT341" s="90"/>
      <c r="BU341" s="89">
        <f t="shared" si="1969"/>
        <v>0</v>
      </c>
      <c r="BV341" s="90">
        <v>4</v>
      </c>
      <c r="BW341" s="89">
        <f t="shared" si="1970"/>
        <v>800217.59999999998</v>
      </c>
      <c r="BX341" s="90">
        <v>1</v>
      </c>
      <c r="BY341" s="89">
        <f t="shared" si="1971"/>
        <v>200054.39999999999</v>
      </c>
      <c r="BZ341" s="90">
        <v>4</v>
      </c>
      <c r="CA341" s="97">
        <f t="shared" si="1972"/>
        <v>800217.59999999998</v>
      </c>
      <c r="CB341" s="90"/>
      <c r="CC341" s="89">
        <f t="shared" si="1973"/>
        <v>0</v>
      </c>
      <c r="CD341" s="90"/>
      <c r="CE341" s="89">
        <f t="shared" si="1974"/>
        <v>0</v>
      </c>
      <c r="CF341" s="90"/>
      <c r="CG341" s="89">
        <f t="shared" si="1975"/>
        <v>0</v>
      </c>
      <c r="CH341" s="90"/>
      <c r="CI341" s="90">
        <f t="shared" si="1976"/>
        <v>0</v>
      </c>
      <c r="CJ341" s="90"/>
      <c r="CK341" s="89">
        <f t="shared" si="1977"/>
        <v>0</v>
      </c>
      <c r="CL341" s="90"/>
      <c r="CM341" s="89">
        <f t="shared" si="1978"/>
        <v>0</v>
      </c>
      <c r="CN341" s="90"/>
      <c r="CO341" s="89">
        <f t="shared" si="1979"/>
        <v>0</v>
      </c>
      <c r="CP341" s="90"/>
      <c r="CQ341" s="89">
        <f t="shared" si="1980"/>
        <v>0</v>
      </c>
      <c r="CR341" s="90"/>
      <c r="CS341" s="89">
        <f t="shared" si="1981"/>
        <v>0</v>
      </c>
      <c r="CT341" s="90">
        <v>4</v>
      </c>
      <c r="CU341" s="89">
        <f t="shared" si="1982"/>
        <v>666848</v>
      </c>
      <c r="CV341" s="90"/>
      <c r="CW341" s="89">
        <f t="shared" si="1983"/>
        <v>0</v>
      </c>
      <c r="CX341" s="104">
        <v>4</v>
      </c>
      <c r="CY341" s="89">
        <f t="shared" si="1984"/>
        <v>800217.59999999998</v>
      </c>
      <c r="CZ341" s="90"/>
      <c r="DA341" s="89">
        <f t="shared" si="1985"/>
        <v>0</v>
      </c>
      <c r="DB341" s="90"/>
      <c r="DC341" s="95">
        <f t="shared" si="1986"/>
        <v>0</v>
      </c>
      <c r="DD341" s="90"/>
      <c r="DE341" s="89">
        <f t="shared" si="1987"/>
        <v>0</v>
      </c>
      <c r="DF341" s="105"/>
      <c r="DG341" s="89">
        <f t="shared" si="1988"/>
        <v>0</v>
      </c>
      <c r="DH341" s="90">
        <v>1</v>
      </c>
      <c r="DI341" s="89">
        <f t="shared" si="1989"/>
        <v>200054.39999999999</v>
      </c>
      <c r="DJ341" s="90"/>
      <c r="DK341" s="89">
        <f t="shared" si="1990"/>
        <v>0</v>
      </c>
      <c r="DL341" s="90"/>
      <c r="DM341" s="97">
        <f t="shared" si="1991"/>
        <v>0</v>
      </c>
      <c r="DN341" s="99">
        <f t="shared" si="1939"/>
        <v>135</v>
      </c>
      <c r="DO341" s="97">
        <f t="shared" si="1939"/>
        <v>24439979.199999999</v>
      </c>
    </row>
    <row r="342" spans="1:119" ht="15.75" customHeight="1" x14ac:dyDescent="0.25">
      <c r="A342" s="100"/>
      <c r="B342" s="101">
        <v>298</v>
      </c>
      <c r="C342" s="82" t="s">
        <v>470</v>
      </c>
      <c r="D342" s="83">
        <v>22900</v>
      </c>
      <c r="E342" s="102">
        <v>11.11</v>
      </c>
      <c r="F342" s="102"/>
      <c r="G342" s="85">
        <v>1</v>
      </c>
      <c r="H342" s="86"/>
      <c r="I342" s="86"/>
      <c r="J342" s="83">
        <v>1.4</v>
      </c>
      <c r="K342" s="83">
        <v>1.68</v>
      </c>
      <c r="L342" s="83">
        <v>2.23</v>
      </c>
      <c r="M342" s="87">
        <v>2.57</v>
      </c>
      <c r="N342" s="90"/>
      <c r="O342" s="89">
        <f t="shared" si="1940"/>
        <v>0</v>
      </c>
      <c r="P342" s="90">
        <v>39</v>
      </c>
      <c r="Q342" s="90">
        <f t="shared" si="1941"/>
        <v>13891277.399999999</v>
      </c>
      <c r="R342" s="90"/>
      <c r="S342" s="89">
        <f t="shared" si="1942"/>
        <v>0</v>
      </c>
      <c r="T342" s="90"/>
      <c r="U342" s="89">
        <f t="shared" si="1943"/>
        <v>0</v>
      </c>
      <c r="V342" s="90"/>
      <c r="W342" s="89">
        <f t="shared" si="1944"/>
        <v>0</v>
      </c>
      <c r="X342" s="90"/>
      <c r="Y342" s="89">
        <f t="shared" si="1945"/>
        <v>0</v>
      </c>
      <c r="Z342" s="90"/>
      <c r="AA342" s="89">
        <f t="shared" si="1946"/>
        <v>0</v>
      </c>
      <c r="AB342" s="90"/>
      <c r="AC342" s="89">
        <f t="shared" si="1947"/>
        <v>0</v>
      </c>
      <c r="AD342" s="90"/>
      <c r="AE342" s="89">
        <f t="shared" si="1948"/>
        <v>0</v>
      </c>
      <c r="AF342" s="90"/>
      <c r="AG342" s="89">
        <f t="shared" si="1949"/>
        <v>0</v>
      </c>
      <c r="AH342" s="92"/>
      <c r="AI342" s="89">
        <f t="shared" si="1950"/>
        <v>0</v>
      </c>
      <c r="AJ342" s="90">
        <v>5</v>
      </c>
      <c r="AK342" s="89">
        <f t="shared" si="1951"/>
        <v>1780933</v>
      </c>
      <c r="AL342" s="104"/>
      <c r="AM342" s="89">
        <f t="shared" si="1952"/>
        <v>0</v>
      </c>
      <c r="AN342" s="90"/>
      <c r="AO342" s="95">
        <f t="shared" si="1953"/>
        <v>0</v>
      </c>
      <c r="AP342" s="90"/>
      <c r="AQ342" s="89">
        <f t="shared" si="1954"/>
        <v>0</v>
      </c>
      <c r="AR342" s="90"/>
      <c r="AS342" s="90">
        <f t="shared" si="1955"/>
        <v>0</v>
      </c>
      <c r="AT342" s="90"/>
      <c r="AU342" s="90">
        <f t="shared" si="1956"/>
        <v>0</v>
      </c>
      <c r="AV342" s="90"/>
      <c r="AW342" s="89">
        <f t="shared" si="1957"/>
        <v>0</v>
      </c>
      <c r="AX342" s="90"/>
      <c r="AY342" s="89">
        <f t="shared" si="1958"/>
        <v>0</v>
      </c>
      <c r="AZ342" s="90"/>
      <c r="BA342" s="89">
        <f t="shared" si="1959"/>
        <v>0</v>
      </c>
      <c r="BB342" s="90"/>
      <c r="BC342" s="89">
        <f t="shared" si="1960"/>
        <v>0</v>
      </c>
      <c r="BD342" s="90">
        <v>3</v>
      </c>
      <c r="BE342" s="89">
        <f t="shared" si="1961"/>
        <v>1068559.8</v>
      </c>
      <c r="BF342" s="90">
        <v>1</v>
      </c>
      <c r="BG342" s="89">
        <f t="shared" si="1962"/>
        <v>427423.92</v>
      </c>
      <c r="BH342" s="90">
        <v>3</v>
      </c>
      <c r="BI342" s="89">
        <f t="shared" si="1963"/>
        <v>1282271.76</v>
      </c>
      <c r="BJ342" s="90"/>
      <c r="BK342" s="89">
        <f t="shared" si="1964"/>
        <v>0</v>
      </c>
      <c r="BL342" s="90"/>
      <c r="BM342" s="89">
        <f t="shared" si="1965"/>
        <v>0</v>
      </c>
      <c r="BN342" s="90"/>
      <c r="BO342" s="89">
        <f t="shared" si="1966"/>
        <v>0</v>
      </c>
      <c r="BP342" s="90"/>
      <c r="BQ342" s="89">
        <f t="shared" si="1967"/>
        <v>0</v>
      </c>
      <c r="BR342" s="90">
        <v>2</v>
      </c>
      <c r="BS342" s="89">
        <f t="shared" si="1968"/>
        <v>854847.84</v>
      </c>
      <c r="BT342" s="90"/>
      <c r="BU342" s="89">
        <f t="shared" si="1969"/>
        <v>0</v>
      </c>
      <c r="BV342" s="90"/>
      <c r="BW342" s="89">
        <f t="shared" si="1970"/>
        <v>0</v>
      </c>
      <c r="BX342" s="90"/>
      <c r="BY342" s="89">
        <f t="shared" si="1971"/>
        <v>0</v>
      </c>
      <c r="BZ342" s="90"/>
      <c r="CA342" s="97">
        <f t="shared" si="1972"/>
        <v>0</v>
      </c>
      <c r="CB342" s="90"/>
      <c r="CC342" s="89">
        <f t="shared" si="1973"/>
        <v>0</v>
      </c>
      <c r="CD342" s="90"/>
      <c r="CE342" s="89">
        <f t="shared" si="1974"/>
        <v>0</v>
      </c>
      <c r="CF342" s="90"/>
      <c r="CG342" s="89">
        <f t="shared" si="1975"/>
        <v>0</v>
      </c>
      <c r="CH342" s="90"/>
      <c r="CI342" s="90">
        <f t="shared" si="1976"/>
        <v>0</v>
      </c>
      <c r="CJ342" s="90"/>
      <c r="CK342" s="89">
        <f t="shared" si="1977"/>
        <v>0</v>
      </c>
      <c r="CL342" s="90"/>
      <c r="CM342" s="89">
        <f t="shared" si="1978"/>
        <v>0</v>
      </c>
      <c r="CN342" s="90"/>
      <c r="CO342" s="89">
        <f t="shared" si="1979"/>
        <v>0</v>
      </c>
      <c r="CP342" s="90"/>
      <c r="CQ342" s="89">
        <f t="shared" si="1980"/>
        <v>0</v>
      </c>
      <c r="CR342" s="90"/>
      <c r="CS342" s="89">
        <f t="shared" si="1981"/>
        <v>0</v>
      </c>
      <c r="CT342" s="90"/>
      <c r="CU342" s="89">
        <f t="shared" si="1982"/>
        <v>0</v>
      </c>
      <c r="CV342" s="90"/>
      <c r="CW342" s="89">
        <f t="shared" si="1983"/>
        <v>0</v>
      </c>
      <c r="CX342" s="104"/>
      <c r="CY342" s="89">
        <f t="shared" si="1984"/>
        <v>0</v>
      </c>
      <c r="CZ342" s="90"/>
      <c r="DA342" s="89">
        <f t="shared" si="1985"/>
        <v>0</v>
      </c>
      <c r="DB342" s="90"/>
      <c r="DC342" s="95">
        <f t="shared" si="1986"/>
        <v>0</v>
      </c>
      <c r="DD342" s="90"/>
      <c r="DE342" s="89">
        <f t="shared" si="1987"/>
        <v>0</v>
      </c>
      <c r="DF342" s="105"/>
      <c r="DG342" s="89">
        <f t="shared" si="1988"/>
        <v>0</v>
      </c>
      <c r="DH342" s="90">
        <v>2</v>
      </c>
      <c r="DI342" s="89">
        <f t="shared" si="1989"/>
        <v>854847.84</v>
      </c>
      <c r="DJ342" s="90"/>
      <c r="DK342" s="89">
        <f t="shared" si="1990"/>
        <v>0</v>
      </c>
      <c r="DL342" s="90"/>
      <c r="DM342" s="97">
        <f t="shared" si="1991"/>
        <v>0</v>
      </c>
      <c r="DN342" s="99">
        <f t="shared" si="1939"/>
        <v>55</v>
      </c>
      <c r="DO342" s="97">
        <f t="shared" si="1939"/>
        <v>20160161.560000002</v>
      </c>
    </row>
    <row r="343" spans="1:119" ht="31.5" customHeight="1" x14ac:dyDescent="0.25">
      <c r="A343" s="100"/>
      <c r="B343" s="101">
        <v>299</v>
      </c>
      <c r="C343" s="82" t="s">
        <v>471</v>
      </c>
      <c r="D343" s="83">
        <v>22900</v>
      </c>
      <c r="E343" s="109">
        <v>14.07</v>
      </c>
      <c r="F343" s="109"/>
      <c r="G343" s="85">
        <v>1</v>
      </c>
      <c r="H343" s="86"/>
      <c r="I343" s="86"/>
      <c r="J343" s="83">
        <v>1.4</v>
      </c>
      <c r="K343" s="83">
        <v>1.68</v>
      </c>
      <c r="L343" s="83">
        <v>2.23</v>
      </c>
      <c r="M343" s="87">
        <v>2.57</v>
      </c>
      <c r="N343" s="90"/>
      <c r="O343" s="89">
        <f>(N343*$D343*$E343*$G343*$J343*$O$10)</f>
        <v>0</v>
      </c>
      <c r="P343" s="90">
        <v>2</v>
      </c>
      <c r="Q343" s="90">
        <f>(P343*$D343*$E343*$G343*$J343*$Q$10)</f>
        <v>992385.24</v>
      </c>
      <c r="R343" s="90"/>
      <c r="S343" s="89">
        <f>(R343*$D343*$E343*$G343*$J343*$S$10)</f>
        <v>0</v>
      </c>
      <c r="T343" s="90"/>
      <c r="U343" s="89">
        <f>(T343/12*7*$D343*$E343*$G343*$J343*$U$10)+(T343/12*5*$D343*$E343*$G343*$J343*$U$11)</f>
        <v>0</v>
      </c>
      <c r="V343" s="90"/>
      <c r="W343" s="89">
        <f>(V343*$D343*$E343*$G343*$J343*$W$10)</f>
        <v>0</v>
      </c>
      <c r="X343" s="90"/>
      <c r="Y343" s="89">
        <f>(X343*$D343*$E343*$G343*$J343*$Y$10)</f>
        <v>0</v>
      </c>
      <c r="Z343" s="90"/>
      <c r="AA343" s="89">
        <f>(Z343*$D343*$E343*$G343*$J343*$AA$10)</f>
        <v>0</v>
      </c>
      <c r="AB343" s="90"/>
      <c r="AC343" s="89">
        <f>(AB343*$D343*$E343*$G343*$J343*$AC$10)</f>
        <v>0</v>
      </c>
      <c r="AD343" s="90"/>
      <c r="AE343" s="89">
        <f>(AD343*$D343*$E343*$G343*$J343*$AE$10)</f>
        <v>0</v>
      </c>
      <c r="AF343" s="90"/>
      <c r="AG343" s="89">
        <f>(AF343*$D343*$E343*$G343*$J343*$AG$10)</f>
        <v>0</v>
      </c>
      <c r="AH343" s="92"/>
      <c r="AI343" s="89">
        <f>(AH343*$D343*$E343*$G343*$J343*$AI$10)</f>
        <v>0</v>
      </c>
      <c r="AJ343" s="90"/>
      <c r="AK343" s="89">
        <f>(AJ343*$D343*$E343*$G343*$J343*$AK$10)</f>
        <v>0</v>
      </c>
      <c r="AL343" s="104"/>
      <c r="AM343" s="89">
        <f>(AL343*$D343*$E343*$G343*$K343*$AM$10)</f>
        <v>0</v>
      </c>
      <c r="AN343" s="90"/>
      <c r="AO343" s="95">
        <f>(AN343*$D343*$E343*$G343*$K343*$AO$10)</f>
        <v>0</v>
      </c>
      <c r="AP343" s="90"/>
      <c r="AQ343" s="89">
        <f>(AP343*$D343*$E343*$G343*$J343*$AQ$10)</f>
        <v>0</v>
      </c>
      <c r="AR343" s="90"/>
      <c r="AS343" s="90">
        <f>(AR343*$D343*$E343*$G343*$J343*$AS$10)</f>
        <v>0</v>
      </c>
      <c r="AT343" s="90"/>
      <c r="AU343" s="90">
        <f>(AT343*$D343*$E343*$G343*$J343*$AU$10)</f>
        <v>0</v>
      </c>
      <c r="AV343" s="90"/>
      <c r="AW343" s="89">
        <f>(AV343*$D343*$E343*$G343*$J343*$AW$10)</f>
        <v>0</v>
      </c>
      <c r="AX343" s="90"/>
      <c r="AY343" s="89">
        <f>(AX343*$D343*$E343*$G343*$J343*$AY$10)</f>
        <v>0</v>
      </c>
      <c r="AZ343" s="90"/>
      <c r="BA343" s="89">
        <f>(AZ343*$D343*$E343*$G343*$J343*$BA$10)</f>
        <v>0</v>
      </c>
      <c r="BB343" s="90"/>
      <c r="BC343" s="89">
        <f>(BB343*$D343*$E343*$G343*$J343*$BC$10)</f>
        <v>0</v>
      </c>
      <c r="BD343" s="90"/>
      <c r="BE343" s="89">
        <f>(BD343*$D343*$E343*$G343*$J343*$BE$10)</f>
        <v>0</v>
      </c>
      <c r="BF343" s="90"/>
      <c r="BG343" s="89">
        <f>(BF343*$D343*$E343*$G343*$K343*$BG$10)</f>
        <v>0</v>
      </c>
      <c r="BH343" s="90"/>
      <c r="BI343" s="89">
        <f>(BH343*$D343*$E343*$G343*$K343*$BI$10)</f>
        <v>0</v>
      </c>
      <c r="BJ343" s="90"/>
      <c r="BK343" s="89">
        <f>(BJ343*$D343*$E343*$G343*$K343*$BK$10)</f>
        <v>0</v>
      </c>
      <c r="BL343" s="90"/>
      <c r="BM343" s="89">
        <f>(BL343*$D343*$E343*$G343*$K343*$BM$10)</f>
        <v>0</v>
      </c>
      <c r="BN343" s="90"/>
      <c r="BO343" s="89">
        <f>(BN343*$D343*$E343*$G343*$K343*$BO$10)</f>
        <v>0</v>
      </c>
      <c r="BP343" s="90"/>
      <c r="BQ343" s="89">
        <f>(BP343*$D343*$E343*$G343*$K343*$BQ$10)</f>
        <v>0</v>
      </c>
      <c r="BR343" s="90">
        <v>1</v>
      </c>
      <c r="BS343" s="89">
        <f>(BR343*$D343*$E343*$G343*$K343*$BS$10)</f>
        <v>676626.3</v>
      </c>
      <c r="BT343" s="90"/>
      <c r="BU343" s="89">
        <f>(BT343*$D343*$E343*$G343*$K343*$BU$10)</f>
        <v>0</v>
      </c>
      <c r="BV343" s="90"/>
      <c r="BW343" s="89">
        <f>(BV343*$D343*$E343*$G343*$K343*$BW$10)</f>
        <v>0</v>
      </c>
      <c r="BX343" s="90">
        <v>2</v>
      </c>
      <c r="BY343" s="89">
        <f>(BX343*$D343*$E343*$G343*$K343*$BY$10)</f>
        <v>1082602.08</v>
      </c>
      <c r="BZ343" s="90"/>
      <c r="CA343" s="97">
        <f>(BZ343*$D343*$E343*$G343*$K343*$CA$10)</f>
        <v>0</v>
      </c>
      <c r="CB343" s="90"/>
      <c r="CC343" s="89">
        <f>(CB343*$D343*$E343*$G343*$J343*$CC$10)</f>
        <v>0</v>
      </c>
      <c r="CD343" s="90"/>
      <c r="CE343" s="89">
        <f>(CD343*$D343*$E343*$G343*$J343*$CE$10)</f>
        <v>0</v>
      </c>
      <c r="CF343" s="90"/>
      <c r="CG343" s="89">
        <f>(CF343*$D343*$E343*$G343*$J343*$CG$10)</f>
        <v>0</v>
      </c>
      <c r="CH343" s="90"/>
      <c r="CI343" s="90">
        <f>(CH343*$D343*$E343*$G343*$J343*$CI$10)</f>
        <v>0</v>
      </c>
      <c r="CJ343" s="90"/>
      <c r="CK343" s="89">
        <f>(CJ343*$D343*$E343*$G343*$K343*$CK$10)</f>
        <v>0</v>
      </c>
      <c r="CL343" s="90"/>
      <c r="CM343" s="89">
        <f>(CL343*$D343*$E343*$G343*$J343*$CM$10)</f>
        <v>0</v>
      </c>
      <c r="CN343" s="90"/>
      <c r="CO343" s="89">
        <f>(CN343*$D343*$E343*$G343*$J343*$CO$10)</f>
        <v>0</v>
      </c>
      <c r="CP343" s="90"/>
      <c r="CQ343" s="89">
        <f>(CP343*$D343*$E343*$G343*$J343*$CQ$10)</f>
        <v>0</v>
      </c>
      <c r="CR343" s="90"/>
      <c r="CS343" s="89">
        <f>(CR343*$D343*$E343*$G343*$J343*$CS$10)</f>
        <v>0</v>
      </c>
      <c r="CT343" s="90"/>
      <c r="CU343" s="89">
        <f>(CT343*$D343*$E343*$G343*$J343*$CU$10)</f>
        <v>0</v>
      </c>
      <c r="CV343" s="90"/>
      <c r="CW343" s="89">
        <f>(CV343*$D343*$E343*$G343*$K343*$CW$10)</f>
        <v>0</v>
      </c>
      <c r="CX343" s="104"/>
      <c r="CY343" s="89">
        <f>(CX343*$D343*$E343*$G343*$K343*$CY$10)</f>
        <v>0</v>
      </c>
      <c r="CZ343" s="90"/>
      <c r="DA343" s="89">
        <f>(CZ343*$D343*$E343*$G343*$J343*$DA$10)</f>
        <v>0</v>
      </c>
      <c r="DB343" s="90"/>
      <c r="DC343" s="95">
        <f>(DB343*$D343*$E343*$G343*$K343*$DC$10)</f>
        <v>0</v>
      </c>
      <c r="DD343" s="90"/>
      <c r="DE343" s="89">
        <f>(DD343*$D343*$E343*$G343*$K343*$DE$10)</f>
        <v>0</v>
      </c>
      <c r="DF343" s="105"/>
      <c r="DG343" s="89">
        <f>(DF343*$D343*$E343*$G343*$K343*$DG$10)</f>
        <v>0</v>
      </c>
      <c r="DH343" s="90"/>
      <c r="DI343" s="89">
        <f>(DH343*$D343*$E343*$G343*$K343*$DI$10)</f>
        <v>0</v>
      </c>
      <c r="DJ343" s="90"/>
      <c r="DK343" s="89">
        <f>(DJ343*$D343*$E343*$G343*$L343*$DK$10)</f>
        <v>0</v>
      </c>
      <c r="DL343" s="90"/>
      <c r="DM343" s="97">
        <f>(DL343*$D343*$E343*$G343*$M343*$DM$10)</f>
        <v>0</v>
      </c>
      <c r="DN343" s="99">
        <f t="shared" si="1939"/>
        <v>5</v>
      </c>
      <c r="DO343" s="97">
        <f t="shared" si="1939"/>
        <v>2751613.62</v>
      </c>
    </row>
    <row r="344" spans="1:119" ht="18" customHeight="1" x14ac:dyDescent="0.25">
      <c r="A344" s="100">
        <v>34</v>
      </c>
      <c r="B344" s="179"/>
      <c r="C344" s="178" t="s">
        <v>472</v>
      </c>
      <c r="D344" s="83">
        <v>22900</v>
      </c>
      <c r="E344" s="180">
        <v>1.18</v>
      </c>
      <c r="F344" s="180"/>
      <c r="G344" s="85">
        <v>1</v>
      </c>
      <c r="H344" s="86"/>
      <c r="I344" s="86"/>
      <c r="J344" s="83">
        <v>1.4</v>
      </c>
      <c r="K344" s="83">
        <v>1.68</v>
      </c>
      <c r="L344" s="83">
        <v>2.23</v>
      </c>
      <c r="M344" s="87">
        <v>2.57</v>
      </c>
      <c r="N344" s="110">
        <f>SUM(N345:N349)</f>
        <v>349</v>
      </c>
      <c r="O344" s="110">
        <f t="shared" ref="O344:BZ344" si="1992">SUM(O345:O349)</f>
        <v>11217761.939999999</v>
      </c>
      <c r="P344" s="110">
        <f t="shared" si="1992"/>
        <v>0</v>
      </c>
      <c r="Q344" s="110">
        <f t="shared" si="1992"/>
        <v>0</v>
      </c>
      <c r="R344" s="110">
        <f t="shared" si="1992"/>
        <v>0</v>
      </c>
      <c r="S344" s="110">
        <f t="shared" si="1992"/>
        <v>0</v>
      </c>
      <c r="T344" s="110">
        <f t="shared" si="1992"/>
        <v>0</v>
      </c>
      <c r="U344" s="110">
        <f t="shared" si="1992"/>
        <v>0</v>
      </c>
      <c r="V344" s="110">
        <f t="shared" si="1992"/>
        <v>0</v>
      </c>
      <c r="W344" s="110">
        <f t="shared" si="1992"/>
        <v>0</v>
      </c>
      <c r="X344" s="110">
        <f t="shared" si="1992"/>
        <v>0</v>
      </c>
      <c r="Y344" s="110">
        <f t="shared" si="1992"/>
        <v>0</v>
      </c>
      <c r="Z344" s="110">
        <f t="shared" si="1992"/>
        <v>0</v>
      </c>
      <c r="AA344" s="110">
        <f t="shared" si="1992"/>
        <v>0</v>
      </c>
      <c r="AB344" s="110">
        <f t="shared" si="1992"/>
        <v>0</v>
      </c>
      <c r="AC344" s="110">
        <f t="shared" si="1992"/>
        <v>0</v>
      </c>
      <c r="AD344" s="110">
        <f t="shared" si="1992"/>
        <v>0</v>
      </c>
      <c r="AE344" s="110">
        <f t="shared" si="1992"/>
        <v>0</v>
      </c>
      <c r="AF344" s="110">
        <f t="shared" si="1992"/>
        <v>0</v>
      </c>
      <c r="AG344" s="110">
        <f t="shared" si="1992"/>
        <v>0</v>
      </c>
      <c r="AH344" s="110">
        <f t="shared" si="1992"/>
        <v>496</v>
      </c>
      <c r="AI344" s="110">
        <f t="shared" si="1992"/>
        <v>17252127.199999999</v>
      </c>
      <c r="AJ344" s="110">
        <f t="shared" si="1992"/>
        <v>0</v>
      </c>
      <c r="AK344" s="110">
        <f t="shared" si="1992"/>
        <v>0</v>
      </c>
      <c r="AL344" s="110">
        <f t="shared" si="1992"/>
        <v>0</v>
      </c>
      <c r="AM344" s="110">
        <f t="shared" si="1992"/>
        <v>0</v>
      </c>
      <c r="AN344" s="110">
        <f t="shared" si="1992"/>
        <v>0</v>
      </c>
      <c r="AO344" s="110">
        <f t="shared" si="1992"/>
        <v>0</v>
      </c>
      <c r="AP344" s="110">
        <v>0</v>
      </c>
      <c r="AQ344" s="110">
        <f t="shared" si="1992"/>
        <v>0</v>
      </c>
      <c r="AR344" s="110">
        <f t="shared" si="1992"/>
        <v>0</v>
      </c>
      <c r="AS344" s="110">
        <f t="shared" si="1992"/>
        <v>0</v>
      </c>
      <c r="AT344" s="110">
        <f t="shared" si="1992"/>
        <v>0</v>
      </c>
      <c r="AU344" s="110">
        <f t="shared" si="1992"/>
        <v>0</v>
      </c>
      <c r="AV344" s="110">
        <f t="shared" si="1992"/>
        <v>0</v>
      </c>
      <c r="AW344" s="110">
        <f t="shared" si="1992"/>
        <v>0</v>
      </c>
      <c r="AX344" s="110">
        <f t="shared" si="1992"/>
        <v>0</v>
      </c>
      <c r="AY344" s="110">
        <f t="shared" si="1992"/>
        <v>0</v>
      </c>
      <c r="AZ344" s="110">
        <f t="shared" si="1992"/>
        <v>0</v>
      </c>
      <c r="BA344" s="110">
        <f t="shared" si="1992"/>
        <v>0</v>
      </c>
      <c r="BB344" s="110">
        <f t="shared" si="1992"/>
        <v>8</v>
      </c>
      <c r="BC344" s="110">
        <f t="shared" si="1992"/>
        <v>251093.92</v>
      </c>
      <c r="BD344" s="110">
        <f t="shared" si="1992"/>
        <v>4</v>
      </c>
      <c r="BE344" s="110">
        <f t="shared" si="1992"/>
        <v>125546.96</v>
      </c>
      <c r="BF344" s="110">
        <f t="shared" si="1992"/>
        <v>0</v>
      </c>
      <c r="BG344" s="110">
        <f t="shared" si="1992"/>
        <v>0</v>
      </c>
      <c r="BH344" s="110">
        <f t="shared" si="1992"/>
        <v>283</v>
      </c>
      <c r="BI344" s="110">
        <f t="shared" si="1992"/>
        <v>11236517.039999999</v>
      </c>
      <c r="BJ344" s="110">
        <f t="shared" si="1992"/>
        <v>0</v>
      </c>
      <c r="BK344" s="110">
        <f t="shared" si="1992"/>
        <v>0</v>
      </c>
      <c r="BL344" s="110">
        <f t="shared" si="1992"/>
        <v>0</v>
      </c>
      <c r="BM344" s="110">
        <f t="shared" si="1992"/>
        <v>0</v>
      </c>
      <c r="BN344" s="110">
        <f t="shared" si="1992"/>
        <v>0</v>
      </c>
      <c r="BO344" s="110">
        <f t="shared" si="1992"/>
        <v>0</v>
      </c>
      <c r="BP344" s="110">
        <f t="shared" si="1992"/>
        <v>0</v>
      </c>
      <c r="BQ344" s="110">
        <f t="shared" si="1992"/>
        <v>0</v>
      </c>
      <c r="BR344" s="110">
        <f t="shared" si="1992"/>
        <v>25</v>
      </c>
      <c r="BS344" s="110">
        <f t="shared" si="1992"/>
        <v>1070002.5</v>
      </c>
      <c r="BT344" s="110">
        <f t="shared" si="1992"/>
        <v>9</v>
      </c>
      <c r="BU344" s="110">
        <f t="shared" si="1992"/>
        <v>277344.64799999999</v>
      </c>
      <c r="BV344" s="110">
        <f t="shared" si="1992"/>
        <v>23</v>
      </c>
      <c r="BW344" s="110">
        <f t="shared" si="1992"/>
        <v>984402.29999999993</v>
      </c>
      <c r="BX344" s="110">
        <f t="shared" si="1992"/>
        <v>11</v>
      </c>
      <c r="BY344" s="110">
        <f t="shared" si="1992"/>
        <v>370870.07999999996</v>
      </c>
      <c r="BZ344" s="110">
        <f t="shared" si="1992"/>
        <v>0</v>
      </c>
      <c r="CA344" s="110">
        <f t="shared" ref="CA344:DO344" si="1993">SUM(CA345:CA349)</f>
        <v>0</v>
      </c>
      <c r="CB344" s="110">
        <f t="shared" si="1993"/>
        <v>0</v>
      </c>
      <c r="CC344" s="110">
        <f t="shared" si="1993"/>
        <v>0</v>
      </c>
      <c r="CD344" s="110">
        <f t="shared" si="1993"/>
        <v>0</v>
      </c>
      <c r="CE344" s="110">
        <f t="shared" si="1993"/>
        <v>0</v>
      </c>
      <c r="CF344" s="110">
        <f t="shared" si="1993"/>
        <v>0</v>
      </c>
      <c r="CG344" s="110">
        <f t="shared" si="1993"/>
        <v>0</v>
      </c>
      <c r="CH344" s="110">
        <f t="shared" si="1993"/>
        <v>0</v>
      </c>
      <c r="CI344" s="110">
        <f t="shared" si="1993"/>
        <v>0</v>
      </c>
      <c r="CJ344" s="110">
        <f t="shared" si="1993"/>
        <v>0</v>
      </c>
      <c r="CK344" s="110">
        <f t="shared" si="1993"/>
        <v>0</v>
      </c>
      <c r="CL344" s="110">
        <f t="shared" si="1993"/>
        <v>0</v>
      </c>
      <c r="CM344" s="110">
        <f t="shared" si="1993"/>
        <v>0</v>
      </c>
      <c r="CN344" s="110">
        <f t="shared" si="1993"/>
        <v>0</v>
      </c>
      <c r="CO344" s="110">
        <f t="shared" si="1993"/>
        <v>0</v>
      </c>
      <c r="CP344" s="110">
        <f t="shared" si="1993"/>
        <v>0</v>
      </c>
      <c r="CQ344" s="110">
        <f t="shared" si="1993"/>
        <v>0</v>
      </c>
      <c r="CR344" s="110">
        <f t="shared" si="1993"/>
        <v>1</v>
      </c>
      <c r="CS344" s="110">
        <f t="shared" si="1993"/>
        <v>32242.741999999995</v>
      </c>
      <c r="CT344" s="110">
        <f t="shared" si="1993"/>
        <v>0</v>
      </c>
      <c r="CU344" s="110">
        <f t="shared" si="1993"/>
        <v>0</v>
      </c>
      <c r="CV344" s="110">
        <f t="shared" si="1993"/>
        <v>0</v>
      </c>
      <c r="CW344" s="110">
        <f t="shared" si="1993"/>
        <v>0</v>
      </c>
      <c r="CX344" s="110">
        <f t="shared" si="1993"/>
        <v>0</v>
      </c>
      <c r="CY344" s="110">
        <f t="shared" si="1993"/>
        <v>0</v>
      </c>
      <c r="CZ344" s="110">
        <f t="shared" si="1993"/>
        <v>0</v>
      </c>
      <c r="DA344" s="110">
        <f t="shared" si="1993"/>
        <v>0</v>
      </c>
      <c r="DB344" s="110">
        <f t="shared" si="1993"/>
        <v>0</v>
      </c>
      <c r="DC344" s="113">
        <f t="shared" si="1993"/>
        <v>0</v>
      </c>
      <c r="DD344" s="110">
        <f t="shared" si="1993"/>
        <v>0</v>
      </c>
      <c r="DE344" s="110">
        <f t="shared" si="1993"/>
        <v>0</v>
      </c>
      <c r="DF344" s="114">
        <f t="shared" si="1993"/>
        <v>7</v>
      </c>
      <c r="DG344" s="110">
        <f t="shared" si="1993"/>
        <v>287616.67199999996</v>
      </c>
      <c r="DH344" s="110">
        <f t="shared" si="1993"/>
        <v>0</v>
      </c>
      <c r="DI344" s="110">
        <f t="shared" si="1993"/>
        <v>0</v>
      </c>
      <c r="DJ344" s="110">
        <v>0</v>
      </c>
      <c r="DK344" s="110">
        <f t="shared" si="1993"/>
        <v>0</v>
      </c>
      <c r="DL344" s="110">
        <f t="shared" si="1993"/>
        <v>10</v>
      </c>
      <c r="DM344" s="110">
        <f t="shared" si="1993"/>
        <v>628550.03999999992</v>
      </c>
      <c r="DN344" s="110">
        <f t="shared" si="1993"/>
        <v>1226</v>
      </c>
      <c r="DO344" s="110">
        <f t="shared" si="1993"/>
        <v>43734076.041999996</v>
      </c>
    </row>
    <row r="345" spans="1:119" ht="45" customHeight="1" x14ac:dyDescent="0.25">
      <c r="A345" s="100"/>
      <c r="B345" s="101">
        <v>300</v>
      </c>
      <c r="C345" s="156" t="s">
        <v>473</v>
      </c>
      <c r="D345" s="83">
        <v>22900</v>
      </c>
      <c r="E345" s="102">
        <v>0.89</v>
      </c>
      <c r="F345" s="102"/>
      <c r="G345" s="85">
        <v>1</v>
      </c>
      <c r="H345" s="86"/>
      <c r="I345" s="86"/>
      <c r="J345" s="83">
        <v>1.4</v>
      </c>
      <c r="K345" s="83">
        <v>1.68</v>
      </c>
      <c r="L345" s="83">
        <v>2.23</v>
      </c>
      <c r="M345" s="87">
        <v>2.57</v>
      </c>
      <c r="N345" s="90">
        <v>181</v>
      </c>
      <c r="O345" s="89">
        <f t="shared" ref="O345:O390" si="1994">(N345*$D345*$E345*$G345*$J345*$O$10)</f>
        <v>5680999.9399999995</v>
      </c>
      <c r="P345" s="90"/>
      <c r="Q345" s="90">
        <f>(P345*$D345*$E345*$G345*$J345*$Q$10)</f>
        <v>0</v>
      </c>
      <c r="R345" s="90"/>
      <c r="S345" s="89">
        <f>(R345*$D345*$E345*$G345*$J345*$S$10)</f>
        <v>0</v>
      </c>
      <c r="T345" s="90"/>
      <c r="U345" s="89">
        <f t="shared" ref="U345:U349" si="1995">(T345/12*7*$D345*$E345*$G345*$J345*$U$10)+(T345/12*5*$D345*$E345*$G345*$J345*$U$11)</f>
        <v>0</v>
      </c>
      <c r="V345" s="90">
        <v>0</v>
      </c>
      <c r="W345" s="89">
        <f>(V345*$D345*$E345*$G345*$J345*$W$10)</f>
        <v>0</v>
      </c>
      <c r="X345" s="90">
        <v>0</v>
      </c>
      <c r="Y345" s="89">
        <f>(X345*$D345*$E345*$G345*$J345*$Y$10)</f>
        <v>0</v>
      </c>
      <c r="Z345" s="90"/>
      <c r="AA345" s="89">
        <f>(Z345*$D345*$E345*$G345*$J345*$AA$10)</f>
        <v>0</v>
      </c>
      <c r="AB345" s="90">
        <v>0</v>
      </c>
      <c r="AC345" s="89">
        <f>(AB345*$D345*$E345*$G345*$J345*$AC$10)</f>
        <v>0</v>
      </c>
      <c r="AD345" s="90"/>
      <c r="AE345" s="89">
        <f>(AD345*$D345*$E345*$G345*$J345*$AE$10)</f>
        <v>0</v>
      </c>
      <c r="AF345" s="90">
        <v>0</v>
      </c>
      <c r="AG345" s="89">
        <f>(AF345*$D345*$E345*$G345*$J345*$AG$10)</f>
        <v>0</v>
      </c>
      <c r="AH345" s="90">
        <v>270</v>
      </c>
      <c r="AI345" s="89">
        <f>(AH345*$D345*$E345*$G345*$J345*$AI$10)</f>
        <v>8474419.7999999989</v>
      </c>
      <c r="AJ345" s="90"/>
      <c r="AK345" s="89">
        <f>(AJ345*$D345*$E345*$G345*$J345*$AK$10)</f>
        <v>0</v>
      </c>
      <c r="AL345" s="104">
        <v>0</v>
      </c>
      <c r="AM345" s="89">
        <f>(AL345*$D345*$E345*$G345*$K345*$AM$10)</f>
        <v>0</v>
      </c>
      <c r="AN345" s="90">
        <v>0</v>
      </c>
      <c r="AO345" s="95">
        <f>(AN345*$D345*$E345*$G345*$K345*$AO$10)</f>
        <v>0</v>
      </c>
      <c r="AP345" s="90"/>
      <c r="AQ345" s="89">
        <f>(AP345*$D345*$E345*$G345*$J345*$AQ$10)</f>
        <v>0</v>
      </c>
      <c r="AR345" s="90"/>
      <c r="AS345" s="90">
        <f>(AR345*$D345*$E345*$G345*$J345*$AS$10)</f>
        <v>0</v>
      </c>
      <c r="AT345" s="90">
        <v>0</v>
      </c>
      <c r="AU345" s="90">
        <f>(AT345*$D345*$E345*$G345*$J345*$AU$10)</f>
        <v>0</v>
      </c>
      <c r="AV345" s="90">
        <v>0</v>
      </c>
      <c r="AW345" s="89">
        <f>(AV345*$D345*$E345*$G345*$J345*$AW$10)</f>
        <v>0</v>
      </c>
      <c r="AX345" s="90">
        <v>0</v>
      </c>
      <c r="AY345" s="89">
        <f>(AX345*$D345*$E345*$G345*$J345*$AY$10)</f>
        <v>0</v>
      </c>
      <c r="AZ345" s="90">
        <v>0</v>
      </c>
      <c r="BA345" s="89">
        <f>(AZ345*$D345*$E345*$G345*$J345*$BA$10)</f>
        <v>0</v>
      </c>
      <c r="BB345" s="90">
        <v>8</v>
      </c>
      <c r="BC345" s="89">
        <f>(BB345*$D345*$E345*$G345*$J345*$BC$10)</f>
        <v>251093.92</v>
      </c>
      <c r="BD345" s="90">
        <v>4</v>
      </c>
      <c r="BE345" s="89">
        <f>(BD345*$D345*$E345*$G345*$J345*$BE$10)</f>
        <v>125546.96</v>
      </c>
      <c r="BF345" s="90"/>
      <c r="BG345" s="89">
        <f>(BF345*$D345*$E345*$G345*$K345*$BG$10)</f>
        <v>0</v>
      </c>
      <c r="BH345" s="90">
        <v>192</v>
      </c>
      <c r="BI345" s="89">
        <f>(BH345*$D345*$E345*$G345*$K345*$BI$10)</f>
        <v>6574095.3599999994</v>
      </c>
      <c r="BJ345" s="90"/>
      <c r="BK345" s="89">
        <f>(BJ345*$D345*$E345*$G345*$K345*$BK$10)</f>
        <v>0</v>
      </c>
      <c r="BL345" s="90">
        <v>0</v>
      </c>
      <c r="BM345" s="89">
        <f>(BL345*$D345*$E345*$G345*$K345*$BM$10)</f>
        <v>0</v>
      </c>
      <c r="BN345" s="90"/>
      <c r="BO345" s="89">
        <f>(BN345*$D345*$E345*$G345*$K345*$BO$10)</f>
        <v>0</v>
      </c>
      <c r="BP345" s="90"/>
      <c r="BQ345" s="89">
        <f>(BP345*$D345*$E345*$G345*$K345*$BQ$10)</f>
        <v>0</v>
      </c>
      <c r="BR345" s="90">
        <v>25</v>
      </c>
      <c r="BS345" s="89">
        <f>(BR345*$D345*$E345*$G345*$K345*$BS$10)</f>
        <v>1070002.5</v>
      </c>
      <c r="BT345" s="90">
        <v>9</v>
      </c>
      <c r="BU345" s="89">
        <f>(BT345*$D345*$E345*$G345*$K345*$BU$10)</f>
        <v>277344.64799999999</v>
      </c>
      <c r="BV345" s="90">
        <v>23</v>
      </c>
      <c r="BW345" s="89">
        <f>(BV345*$D345*$E345*$G345*$K345*$BW$10)</f>
        <v>984402.29999999993</v>
      </c>
      <c r="BX345" s="90">
        <v>10</v>
      </c>
      <c r="BY345" s="89">
        <f>(BX345*$D345*$E345*$G345*$K345*$BY$10)</f>
        <v>342400.8</v>
      </c>
      <c r="BZ345" s="90"/>
      <c r="CA345" s="97">
        <f>(BZ345*$D345*$E345*$G345*$K345*$CA$10)</f>
        <v>0</v>
      </c>
      <c r="CB345" s="90">
        <v>0</v>
      </c>
      <c r="CC345" s="89">
        <f>(CB345*$D345*$E345*$G345*$J345*$CC$10)</f>
        <v>0</v>
      </c>
      <c r="CD345" s="90">
        <v>0</v>
      </c>
      <c r="CE345" s="89">
        <f>(CD345*$D345*$E345*$G345*$J345*$CE$10)</f>
        <v>0</v>
      </c>
      <c r="CF345" s="90">
        <v>0</v>
      </c>
      <c r="CG345" s="89">
        <f>(CF345*$D345*$E345*$G345*$J345*$CG$10)</f>
        <v>0</v>
      </c>
      <c r="CH345" s="90"/>
      <c r="CI345" s="90">
        <f>(CH345*$D345*$E345*$G345*$J345*$CI$10)</f>
        <v>0</v>
      </c>
      <c r="CJ345" s="90"/>
      <c r="CK345" s="89">
        <f>(CJ345*$D345*$E345*$G345*$K345*$CK$10)</f>
        <v>0</v>
      </c>
      <c r="CL345" s="90">
        <v>0</v>
      </c>
      <c r="CM345" s="89">
        <f>(CL345*$D345*$E345*$G345*$J345*$CM$10)</f>
        <v>0</v>
      </c>
      <c r="CN345" s="90"/>
      <c r="CO345" s="89">
        <f>(CN345*$D345*$E345*$G345*$J345*$CO$10)</f>
        <v>0</v>
      </c>
      <c r="CP345" s="90"/>
      <c r="CQ345" s="89">
        <f>(CP345*$D345*$E345*$G345*$J345*$CQ$10)</f>
        <v>0</v>
      </c>
      <c r="CR345" s="90">
        <v>1</v>
      </c>
      <c r="CS345" s="89">
        <f>(CR345*$D345*$E345*$G345*$J345*$CS$10)</f>
        <v>32242.741999999995</v>
      </c>
      <c r="CT345" s="90"/>
      <c r="CU345" s="89">
        <f>(CT345*$D345*$E345*$G345*$J345*$CU$10)</f>
        <v>0</v>
      </c>
      <c r="CV345" s="90">
        <v>0</v>
      </c>
      <c r="CW345" s="89">
        <f>(CV345*$D345*$E345*$G345*$K345*$CW$10)</f>
        <v>0</v>
      </c>
      <c r="CX345" s="104">
        <v>0</v>
      </c>
      <c r="CY345" s="89">
        <f>(CX345*$D345*$E345*$G345*$K345*$CY$10)</f>
        <v>0</v>
      </c>
      <c r="CZ345" s="90"/>
      <c r="DA345" s="89">
        <f>(CZ345*$D345*$E345*$G345*$J345*$DA$10)</f>
        <v>0</v>
      </c>
      <c r="DB345" s="90">
        <v>0</v>
      </c>
      <c r="DC345" s="95">
        <f>(DB345*$D345*$E345*$G345*$K345*$DC$10)</f>
        <v>0</v>
      </c>
      <c r="DD345" s="90"/>
      <c r="DE345" s="89">
        <f>(DD345*$D345*$E345*$G345*$K345*$DE$10)</f>
        <v>0</v>
      </c>
      <c r="DF345" s="105">
        <v>7</v>
      </c>
      <c r="DG345" s="89">
        <f>(DF345*$D345*$E345*$G345*$K345*$DG$10)</f>
        <v>287616.67199999996</v>
      </c>
      <c r="DH345" s="90"/>
      <c r="DI345" s="89">
        <f>(DH345*$D345*$E345*$G345*$K345*$DI$10)</f>
        <v>0</v>
      </c>
      <c r="DJ345" s="90"/>
      <c r="DK345" s="89">
        <f>(DJ345*$D345*$E345*$G345*$L345*$DK$10)</f>
        <v>0</v>
      </c>
      <c r="DL345" s="90">
        <v>10</v>
      </c>
      <c r="DM345" s="97">
        <f>(DL345*$D345*$E345*$G345*$M345*$DM$10)</f>
        <v>628550.03999999992</v>
      </c>
      <c r="DN345" s="99">
        <f t="shared" ref="DN345:DO349" si="1996">SUM(N345,P345,R345,T345,V345,X345,Z345,AB345,AD345,AF345,AH345,AJ345,AL345,AP345,AR345,CF345,AT345,AV345,AX345,AZ345,BB345,CJ345,BD345,BF345,BH345,BL345,AN345,BN345,BP345,BR345,BT345,BV345,BX345,BZ345,CB345,CD345,CH345,CL345,CN345,CP345,CR345,CT345,CV345,CX345,BJ345,CZ345,DB345,DD345,DF345,DH345,DJ345,DL345)</f>
        <v>740</v>
      </c>
      <c r="DO345" s="97">
        <f t="shared" si="1996"/>
        <v>24728715.681999993</v>
      </c>
    </row>
    <row r="346" spans="1:119" ht="30" customHeight="1" x14ac:dyDescent="0.25">
      <c r="A346" s="100"/>
      <c r="B346" s="101">
        <v>301</v>
      </c>
      <c r="C346" s="82" t="s">
        <v>474</v>
      </c>
      <c r="D346" s="83">
        <v>22900</v>
      </c>
      <c r="E346" s="102">
        <v>0.74</v>
      </c>
      <c r="F346" s="102"/>
      <c r="G346" s="85">
        <v>1</v>
      </c>
      <c r="H346" s="86"/>
      <c r="I346" s="86"/>
      <c r="J346" s="83">
        <v>1.4</v>
      </c>
      <c r="K346" s="83">
        <v>1.68</v>
      </c>
      <c r="L346" s="83">
        <v>2.23</v>
      </c>
      <c r="M346" s="87">
        <v>2.57</v>
      </c>
      <c r="N346" s="90">
        <v>115</v>
      </c>
      <c r="O346" s="89">
        <f t="shared" si="1994"/>
        <v>3001136.6</v>
      </c>
      <c r="P346" s="90"/>
      <c r="Q346" s="90">
        <f>(P346*$D346*$E346*$G346*$J346*$Q$10)</f>
        <v>0</v>
      </c>
      <c r="R346" s="90"/>
      <c r="S346" s="89">
        <f>(R346*$D346*$E346*$G346*$J346*$S$10)</f>
        <v>0</v>
      </c>
      <c r="T346" s="90"/>
      <c r="U346" s="89">
        <f t="shared" si="1995"/>
        <v>0</v>
      </c>
      <c r="V346" s="90">
        <v>0</v>
      </c>
      <c r="W346" s="89">
        <f>(V346*$D346*$E346*$G346*$J346*$W$10)</f>
        <v>0</v>
      </c>
      <c r="X346" s="90">
        <v>0</v>
      </c>
      <c r="Y346" s="89">
        <f>(X346*$D346*$E346*$G346*$J346*$Y$10)</f>
        <v>0</v>
      </c>
      <c r="Z346" s="90"/>
      <c r="AA346" s="89">
        <f>(Z346*$D346*$E346*$G346*$J346*$AA$10)</f>
        <v>0</v>
      </c>
      <c r="AB346" s="90">
        <v>0</v>
      </c>
      <c r="AC346" s="89">
        <f>(AB346*$D346*$E346*$G346*$J346*$AC$10)</f>
        <v>0</v>
      </c>
      <c r="AD346" s="90"/>
      <c r="AE346" s="89">
        <f>(AD346*$D346*$E346*$G346*$J346*$AE$10)</f>
        <v>0</v>
      </c>
      <c r="AF346" s="90">
        <v>0</v>
      </c>
      <c r="AG346" s="89">
        <f>(AF346*$D346*$E346*$G346*$J346*$AG$10)</f>
        <v>0</v>
      </c>
      <c r="AH346" s="90">
        <v>103</v>
      </c>
      <c r="AI346" s="89">
        <f>(AH346*$D346*$E346*$G346*$J346*$AI$10)</f>
        <v>2687974.52</v>
      </c>
      <c r="AJ346" s="90"/>
      <c r="AK346" s="89">
        <f>(AJ346*$D346*$E346*$G346*$J346*$AK$10)</f>
        <v>0</v>
      </c>
      <c r="AL346" s="104">
        <v>0</v>
      </c>
      <c r="AM346" s="89">
        <f>(AL346*$D346*$E346*$G346*$K346*$AM$10)</f>
        <v>0</v>
      </c>
      <c r="AN346" s="90">
        <v>0</v>
      </c>
      <c r="AO346" s="95">
        <f>(AN346*$D346*$E346*$G346*$K346*$AO$10)</f>
        <v>0</v>
      </c>
      <c r="AP346" s="90"/>
      <c r="AQ346" s="89">
        <f>(AP346*$D346*$E346*$G346*$J346*$AQ$10)</f>
        <v>0</v>
      </c>
      <c r="AR346" s="90"/>
      <c r="AS346" s="90">
        <f>(AR346*$D346*$E346*$G346*$J346*$AS$10)</f>
        <v>0</v>
      </c>
      <c r="AT346" s="90">
        <v>0</v>
      </c>
      <c r="AU346" s="90">
        <f>(AT346*$D346*$E346*$G346*$J346*$AU$10)</f>
        <v>0</v>
      </c>
      <c r="AV346" s="90">
        <v>0</v>
      </c>
      <c r="AW346" s="89">
        <f>(AV346*$D346*$E346*$G346*$J346*$AW$10)</f>
        <v>0</v>
      </c>
      <c r="AX346" s="90">
        <v>0</v>
      </c>
      <c r="AY346" s="89">
        <f>(AX346*$D346*$E346*$G346*$J346*$AY$10)</f>
        <v>0</v>
      </c>
      <c r="AZ346" s="90">
        <v>0</v>
      </c>
      <c r="BA346" s="89">
        <f>(AZ346*$D346*$E346*$G346*$J346*$BA$10)</f>
        <v>0</v>
      </c>
      <c r="BB346" s="90"/>
      <c r="BC346" s="89">
        <f>(BB346*$D346*$E346*$G346*$J346*$BC$10)</f>
        <v>0</v>
      </c>
      <c r="BD346" s="90"/>
      <c r="BE346" s="89">
        <f>(BD346*$D346*$E346*$G346*$J346*$BE$10)</f>
        <v>0</v>
      </c>
      <c r="BF346" s="90"/>
      <c r="BG346" s="89">
        <f>(BF346*$D346*$E346*$G346*$K346*$BG$10)</f>
        <v>0</v>
      </c>
      <c r="BH346" s="90">
        <v>4</v>
      </c>
      <c r="BI346" s="89">
        <f>(BH346*$D346*$E346*$G346*$K346*$BI$10)</f>
        <v>113877.12</v>
      </c>
      <c r="BJ346" s="90">
        <v>0</v>
      </c>
      <c r="BK346" s="89">
        <f>(BJ346*$D346*$E346*$G346*$K346*$BK$10)</f>
        <v>0</v>
      </c>
      <c r="BL346" s="90">
        <v>0</v>
      </c>
      <c r="BM346" s="89">
        <f>(BL346*$D346*$E346*$G346*$K346*$BM$10)</f>
        <v>0</v>
      </c>
      <c r="BN346" s="90"/>
      <c r="BO346" s="89">
        <f>(BN346*$D346*$E346*$G346*$K346*$BO$10)</f>
        <v>0</v>
      </c>
      <c r="BP346" s="90"/>
      <c r="BQ346" s="89">
        <f>(BP346*$D346*$E346*$G346*$K346*$BQ$10)</f>
        <v>0</v>
      </c>
      <c r="BR346" s="90"/>
      <c r="BS346" s="89">
        <f>(BR346*$D346*$E346*$G346*$K346*$BS$10)</f>
        <v>0</v>
      </c>
      <c r="BT346" s="90"/>
      <c r="BU346" s="89">
        <f>(BT346*$D346*$E346*$G346*$K346*$BU$10)</f>
        <v>0</v>
      </c>
      <c r="BV346" s="90"/>
      <c r="BW346" s="89">
        <f>(BV346*$D346*$E346*$G346*$K346*$BW$10)</f>
        <v>0</v>
      </c>
      <c r="BX346" s="90">
        <v>1</v>
      </c>
      <c r="BY346" s="89">
        <f>(BX346*$D346*$E346*$G346*$K346*$BY$10)</f>
        <v>28469.279999999999</v>
      </c>
      <c r="BZ346" s="90"/>
      <c r="CA346" s="97">
        <f>(BZ346*$D346*$E346*$G346*$K346*$CA$10)</f>
        <v>0</v>
      </c>
      <c r="CB346" s="90">
        <v>0</v>
      </c>
      <c r="CC346" s="89">
        <f>(CB346*$D346*$E346*$G346*$J346*$CC$10)</f>
        <v>0</v>
      </c>
      <c r="CD346" s="90">
        <v>0</v>
      </c>
      <c r="CE346" s="89">
        <f>(CD346*$D346*$E346*$G346*$J346*$CE$10)</f>
        <v>0</v>
      </c>
      <c r="CF346" s="90">
        <v>0</v>
      </c>
      <c r="CG346" s="89">
        <f>(CF346*$D346*$E346*$G346*$J346*$CG$10)</f>
        <v>0</v>
      </c>
      <c r="CH346" s="90"/>
      <c r="CI346" s="90">
        <f>(CH346*$D346*$E346*$G346*$J346*$CI$10)</f>
        <v>0</v>
      </c>
      <c r="CJ346" s="90"/>
      <c r="CK346" s="89">
        <f>(CJ346*$D346*$E346*$G346*$K346*$CK$10)</f>
        <v>0</v>
      </c>
      <c r="CL346" s="90">
        <v>0</v>
      </c>
      <c r="CM346" s="89">
        <f>(CL346*$D346*$E346*$G346*$J346*$CM$10)</f>
        <v>0</v>
      </c>
      <c r="CN346" s="90"/>
      <c r="CO346" s="89">
        <f>(CN346*$D346*$E346*$G346*$J346*$CO$10)</f>
        <v>0</v>
      </c>
      <c r="CP346" s="90"/>
      <c r="CQ346" s="89">
        <f>(CP346*$D346*$E346*$G346*$J346*$CQ$10)</f>
        <v>0</v>
      </c>
      <c r="CR346" s="90"/>
      <c r="CS346" s="89">
        <f>(CR346*$D346*$E346*$G346*$J346*$CS$10)</f>
        <v>0</v>
      </c>
      <c r="CT346" s="90"/>
      <c r="CU346" s="89">
        <f>(CT346*$D346*$E346*$G346*$J346*$CU$10)</f>
        <v>0</v>
      </c>
      <c r="CV346" s="90">
        <v>0</v>
      </c>
      <c r="CW346" s="89">
        <f>(CV346*$D346*$E346*$G346*$K346*$CW$10)</f>
        <v>0</v>
      </c>
      <c r="CX346" s="104">
        <v>0</v>
      </c>
      <c r="CY346" s="89">
        <f>(CX346*$D346*$E346*$G346*$K346*$CY$10)</f>
        <v>0</v>
      </c>
      <c r="CZ346" s="90"/>
      <c r="DA346" s="89">
        <f>(CZ346*$D346*$E346*$G346*$J346*$DA$10)</f>
        <v>0</v>
      </c>
      <c r="DB346" s="90">
        <v>0</v>
      </c>
      <c r="DC346" s="95">
        <f>(DB346*$D346*$E346*$G346*$K346*$DC$10)</f>
        <v>0</v>
      </c>
      <c r="DD346" s="90">
        <v>0</v>
      </c>
      <c r="DE346" s="89">
        <f>(DD346*$D346*$E346*$G346*$K346*$DE$10)</f>
        <v>0</v>
      </c>
      <c r="DF346" s="105"/>
      <c r="DG346" s="89">
        <f>(DF346*$D346*$E346*$G346*$K346*$DG$10)</f>
        <v>0</v>
      </c>
      <c r="DH346" s="90"/>
      <c r="DI346" s="89">
        <f>(DH346*$D346*$E346*$G346*$K346*$DI$10)</f>
        <v>0</v>
      </c>
      <c r="DJ346" s="90"/>
      <c r="DK346" s="89">
        <f>(DJ346*$D346*$E346*$G346*$L346*$DK$10)</f>
        <v>0</v>
      </c>
      <c r="DL346" s="90"/>
      <c r="DM346" s="97">
        <f>(DL346*$D346*$E346*$G346*$M346*$DM$10)</f>
        <v>0</v>
      </c>
      <c r="DN346" s="99">
        <f t="shared" si="1996"/>
        <v>223</v>
      </c>
      <c r="DO346" s="97">
        <f t="shared" si="1996"/>
        <v>5831457.5200000005</v>
      </c>
    </row>
    <row r="347" spans="1:119" ht="27" customHeight="1" x14ac:dyDescent="0.25">
      <c r="A347" s="100"/>
      <c r="B347" s="101">
        <v>302</v>
      </c>
      <c r="C347" s="82" t="s">
        <v>475</v>
      </c>
      <c r="D347" s="83">
        <v>22900</v>
      </c>
      <c r="E347" s="102">
        <v>1.27</v>
      </c>
      <c r="F347" s="102"/>
      <c r="G347" s="85">
        <v>1</v>
      </c>
      <c r="H347" s="86"/>
      <c r="I347" s="86"/>
      <c r="J347" s="83">
        <v>1.4</v>
      </c>
      <c r="K347" s="83">
        <v>1.68</v>
      </c>
      <c r="L347" s="83">
        <v>2.23</v>
      </c>
      <c r="M347" s="87">
        <v>2.57</v>
      </c>
      <c r="N347" s="90">
        <v>44</v>
      </c>
      <c r="O347" s="89">
        <f t="shared" si="1994"/>
        <v>1970664.0799999998</v>
      </c>
      <c r="P347" s="90"/>
      <c r="Q347" s="90">
        <f>(P347*$D347*$E347*$G347*$J347*$Q$10)</f>
        <v>0</v>
      </c>
      <c r="R347" s="90"/>
      <c r="S347" s="89">
        <f>(R347*$D347*$E347*$G347*$J347*$S$10)</f>
        <v>0</v>
      </c>
      <c r="T347" s="90"/>
      <c r="U347" s="89">
        <f t="shared" si="1995"/>
        <v>0</v>
      </c>
      <c r="V347" s="90"/>
      <c r="W347" s="89">
        <f>(V347*$D347*$E347*$G347*$J347*$W$10)</f>
        <v>0</v>
      </c>
      <c r="X347" s="90">
        <v>0</v>
      </c>
      <c r="Y347" s="89">
        <f>(X347*$D347*$E347*$G347*$J347*$Y$10)</f>
        <v>0</v>
      </c>
      <c r="Z347" s="90"/>
      <c r="AA347" s="89">
        <f>(Z347*$D347*$E347*$G347*$J347*$AA$10)</f>
        <v>0</v>
      </c>
      <c r="AB347" s="90">
        <v>0</v>
      </c>
      <c r="AC347" s="89">
        <f>(AB347*$D347*$E347*$G347*$J347*$AC$10)</f>
        <v>0</v>
      </c>
      <c r="AD347" s="90"/>
      <c r="AE347" s="89">
        <f>(AD347*$D347*$E347*$G347*$J347*$AE$10)</f>
        <v>0</v>
      </c>
      <c r="AF347" s="90">
        <v>0</v>
      </c>
      <c r="AG347" s="89">
        <f>(AF347*$D347*$E347*$G347*$J347*$AG$10)</f>
        <v>0</v>
      </c>
      <c r="AH347" s="90">
        <v>87</v>
      </c>
      <c r="AI347" s="89">
        <f>(AH347*$D347*$E347*$G347*$J347*$AI$10)</f>
        <v>3896540.3400000003</v>
      </c>
      <c r="AJ347" s="90"/>
      <c r="AK347" s="89">
        <f>(AJ347*$D347*$E347*$G347*$J347*$AK$10)</f>
        <v>0</v>
      </c>
      <c r="AL347" s="104">
        <v>0</v>
      </c>
      <c r="AM347" s="89">
        <f>(AL347*$D347*$E347*$G347*$K347*$AM$10)</f>
        <v>0</v>
      </c>
      <c r="AN347" s="90">
        <v>0</v>
      </c>
      <c r="AO347" s="95">
        <f>(AN347*$D347*$E347*$G347*$K347*$AO$10)</f>
        <v>0</v>
      </c>
      <c r="AP347" s="90"/>
      <c r="AQ347" s="89">
        <f>(AP347*$D347*$E347*$G347*$J347*$AQ$10)</f>
        <v>0</v>
      </c>
      <c r="AR347" s="90"/>
      <c r="AS347" s="90">
        <f>(AR347*$D347*$E347*$G347*$J347*$AS$10)</f>
        <v>0</v>
      </c>
      <c r="AT347" s="90">
        <v>0</v>
      </c>
      <c r="AU347" s="90">
        <f>(AT347*$D347*$E347*$G347*$J347*$AU$10)</f>
        <v>0</v>
      </c>
      <c r="AV347" s="90">
        <v>0</v>
      </c>
      <c r="AW347" s="89">
        <f>(AV347*$D347*$E347*$G347*$J347*$AW$10)</f>
        <v>0</v>
      </c>
      <c r="AX347" s="90">
        <v>0</v>
      </c>
      <c r="AY347" s="89">
        <f>(AX347*$D347*$E347*$G347*$J347*$AY$10)</f>
        <v>0</v>
      </c>
      <c r="AZ347" s="90">
        <v>0</v>
      </c>
      <c r="BA347" s="89">
        <f>(AZ347*$D347*$E347*$G347*$J347*$BA$10)</f>
        <v>0</v>
      </c>
      <c r="BB347" s="90"/>
      <c r="BC347" s="89">
        <f>(BB347*$D347*$E347*$G347*$J347*$BC$10)</f>
        <v>0</v>
      </c>
      <c r="BD347" s="90"/>
      <c r="BE347" s="89">
        <f>(BD347*$D347*$E347*$G347*$J347*$BE$10)</f>
        <v>0</v>
      </c>
      <c r="BF347" s="90"/>
      <c r="BG347" s="89">
        <f>(BF347*$D347*$E347*$G347*$K347*$BG$10)</f>
        <v>0</v>
      </c>
      <c r="BH347" s="90">
        <v>73</v>
      </c>
      <c r="BI347" s="89">
        <f>(BH347*$D347*$E347*$G347*$K347*$BI$10)</f>
        <v>3566739.1199999996</v>
      </c>
      <c r="BJ347" s="90">
        <v>0</v>
      </c>
      <c r="BK347" s="89">
        <f>(BJ347*$D347*$E347*$G347*$K347*$BK$10)</f>
        <v>0</v>
      </c>
      <c r="BL347" s="90">
        <v>0</v>
      </c>
      <c r="BM347" s="89">
        <f>(BL347*$D347*$E347*$G347*$K347*$BM$10)</f>
        <v>0</v>
      </c>
      <c r="BN347" s="90"/>
      <c r="BO347" s="89">
        <f>(BN347*$D347*$E347*$G347*$K347*$BO$10)</f>
        <v>0</v>
      </c>
      <c r="BP347" s="90"/>
      <c r="BQ347" s="89">
        <f>(BP347*$D347*$E347*$G347*$K347*$BQ$10)</f>
        <v>0</v>
      </c>
      <c r="BR347" s="90"/>
      <c r="BS347" s="89">
        <f>(BR347*$D347*$E347*$G347*$K347*$BS$10)</f>
        <v>0</v>
      </c>
      <c r="BT347" s="90"/>
      <c r="BU347" s="89">
        <f>(BT347*$D347*$E347*$G347*$K347*$BU$10)</f>
        <v>0</v>
      </c>
      <c r="BV347" s="90"/>
      <c r="BW347" s="89">
        <f>(BV347*$D347*$E347*$G347*$K347*$BW$10)</f>
        <v>0</v>
      </c>
      <c r="BX347" s="90"/>
      <c r="BY347" s="89">
        <f>(BX347*$D347*$E347*$G347*$K347*$BY$10)</f>
        <v>0</v>
      </c>
      <c r="BZ347" s="90"/>
      <c r="CA347" s="97">
        <f>(BZ347*$D347*$E347*$G347*$K347*$CA$10)</f>
        <v>0</v>
      </c>
      <c r="CB347" s="90">
        <v>0</v>
      </c>
      <c r="CC347" s="89">
        <f>(CB347*$D347*$E347*$G347*$J347*$CC$10)</f>
        <v>0</v>
      </c>
      <c r="CD347" s="90">
        <v>0</v>
      </c>
      <c r="CE347" s="89">
        <f>(CD347*$D347*$E347*$G347*$J347*$CE$10)</f>
        <v>0</v>
      </c>
      <c r="CF347" s="90">
        <v>0</v>
      </c>
      <c r="CG347" s="89">
        <f>(CF347*$D347*$E347*$G347*$J347*$CG$10)</f>
        <v>0</v>
      </c>
      <c r="CH347" s="90"/>
      <c r="CI347" s="90">
        <f>(CH347*$D347*$E347*$G347*$J347*$CI$10)</f>
        <v>0</v>
      </c>
      <c r="CJ347" s="90"/>
      <c r="CK347" s="89">
        <f>(CJ347*$D347*$E347*$G347*$K347*$CK$10)</f>
        <v>0</v>
      </c>
      <c r="CL347" s="90">
        <v>0</v>
      </c>
      <c r="CM347" s="89">
        <f>(CL347*$D347*$E347*$G347*$J347*$CM$10)</f>
        <v>0</v>
      </c>
      <c r="CN347" s="90"/>
      <c r="CO347" s="89">
        <f>(CN347*$D347*$E347*$G347*$J347*$CO$10)</f>
        <v>0</v>
      </c>
      <c r="CP347" s="90"/>
      <c r="CQ347" s="89">
        <f>(CP347*$D347*$E347*$G347*$J347*$CQ$10)</f>
        <v>0</v>
      </c>
      <c r="CR347" s="90"/>
      <c r="CS347" s="89">
        <f>(CR347*$D347*$E347*$G347*$J347*$CS$10)</f>
        <v>0</v>
      </c>
      <c r="CT347" s="90"/>
      <c r="CU347" s="89">
        <f>(CT347*$D347*$E347*$G347*$J347*$CU$10)</f>
        <v>0</v>
      </c>
      <c r="CV347" s="90">
        <v>0</v>
      </c>
      <c r="CW347" s="89">
        <f>(CV347*$D347*$E347*$G347*$K347*$CW$10)</f>
        <v>0</v>
      </c>
      <c r="CX347" s="104">
        <v>0</v>
      </c>
      <c r="CY347" s="89">
        <f>(CX347*$D347*$E347*$G347*$K347*$CY$10)</f>
        <v>0</v>
      </c>
      <c r="CZ347" s="90"/>
      <c r="DA347" s="89">
        <f>(CZ347*$D347*$E347*$G347*$J347*$DA$10)</f>
        <v>0</v>
      </c>
      <c r="DB347" s="90">
        <v>0</v>
      </c>
      <c r="DC347" s="95">
        <f>(DB347*$D347*$E347*$G347*$K347*$DC$10)</f>
        <v>0</v>
      </c>
      <c r="DD347" s="90">
        <v>0</v>
      </c>
      <c r="DE347" s="89">
        <f>(DD347*$D347*$E347*$G347*$K347*$DE$10)</f>
        <v>0</v>
      </c>
      <c r="DF347" s="105"/>
      <c r="DG347" s="89">
        <f>(DF347*$D347*$E347*$G347*$K347*$DG$10)</f>
        <v>0</v>
      </c>
      <c r="DH347" s="90"/>
      <c r="DI347" s="89">
        <f>(DH347*$D347*$E347*$G347*$K347*$DI$10)</f>
        <v>0</v>
      </c>
      <c r="DJ347" s="90"/>
      <c r="DK347" s="89">
        <f>(DJ347*$D347*$E347*$G347*$L347*$DK$10)</f>
        <v>0</v>
      </c>
      <c r="DL347" s="90"/>
      <c r="DM347" s="97">
        <f>(DL347*$D347*$E347*$G347*$M347*$DM$10)</f>
        <v>0</v>
      </c>
      <c r="DN347" s="99">
        <f t="shared" si="1996"/>
        <v>204</v>
      </c>
      <c r="DO347" s="97">
        <f t="shared" si="1996"/>
        <v>9433943.5399999991</v>
      </c>
    </row>
    <row r="348" spans="1:119" ht="33" customHeight="1" x14ac:dyDescent="0.25">
      <c r="A348" s="100"/>
      <c r="B348" s="101">
        <v>303</v>
      </c>
      <c r="C348" s="82" t="s">
        <v>476</v>
      </c>
      <c r="D348" s="83">
        <v>22900</v>
      </c>
      <c r="E348" s="102">
        <v>1.63</v>
      </c>
      <c r="F348" s="102"/>
      <c r="G348" s="85">
        <v>1</v>
      </c>
      <c r="H348" s="86"/>
      <c r="I348" s="86"/>
      <c r="J348" s="83">
        <v>1.4</v>
      </c>
      <c r="K348" s="83">
        <v>1.68</v>
      </c>
      <c r="L348" s="83">
        <v>2.23</v>
      </c>
      <c r="M348" s="87">
        <v>2.57</v>
      </c>
      <c r="N348" s="90">
        <v>4</v>
      </c>
      <c r="O348" s="89">
        <f t="shared" si="1994"/>
        <v>229934.32</v>
      </c>
      <c r="P348" s="90"/>
      <c r="Q348" s="90">
        <f>(P348*$D348*$E348*$G348*$J348*$Q$10)</f>
        <v>0</v>
      </c>
      <c r="R348" s="90"/>
      <c r="S348" s="89">
        <f>(R348*$D348*$E348*$G348*$J348*$S$10)</f>
        <v>0</v>
      </c>
      <c r="T348" s="90"/>
      <c r="U348" s="89">
        <f t="shared" si="1995"/>
        <v>0</v>
      </c>
      <c r="V348" s="90"/>
      <c r="W348" s="89">
        <f>(V348*$D348*$E348*$G348*$J348*$W$10)</f>
        <v>0</v>
      </c>
      <c r="X348" s="90">
        <v>0</v>
      </c>
      <c r="Y348" s="89">
        <f>(X348*$D348*$E348*$G348*$J348*$Y$10)</f>
        <v>0</v>
      </c>
      <c r="Z348" s="90"/>
      <c r="AA348" s="89">
        <f>(Z348*$D348*$E348*$G348*$J348*$AA$10)</f>
        <v>0</v>
      </c>
      <c r="AB348" s="90">
        <v>0</v>
      </c>
      <c r="AC348" s="89">
        <f>(AB348*$D348*$E348*$G348*$J348*$AC$10)</f>
        <v>0</v>
      </c>
      <c r="AD348" s="90"/>
      <c r="AE348" s="89">
        <f>(AD348*$D348*$E348*$G348*$J348*$AE$10)</f>
        <v>0</v>
      </c>
      <c r="AF348" s="90">
        <v>0</v>
      </c>
      <c r="AG348" s="89">
        <f>(AF348*$D348*$E348*$G348*$J348*$AG$10)</f>
        <v>0</v>
      </c>
      <c r="AH348" s="90">
        <v>23</v>
      </c>
      <c r="AI348" s="89">
        <f>(AH348*$D348*$E348*$G348*$J348*$AI$10)</f>
        <v>1322122.3400000001</v>
      </c>
      <c r="AJ348" s="90"/>
      <c r="AK348" s="89">
        <f>(AJ348*$D348*$E348*$G348*$J348*$AK$10)</f>
        <v>0</v>
      </c>
      <c r="AL348" s="104"/>
      <c r="AM348" s="89">
        <f>(AL348*$D348*$E348*$G348*$K348*$AM$10)</f>
        <v>0</v>
      </c>
      <c r="AN348" s="90">
        <v>0</v>
      </c>
      <c r="AO348" s="95">
        <f>(AN348*$D348*$E348*$G348*$K348*$AO$10)</f>
        <v>0</v>
      </c>
      <c r="AP348" s="90"/>
      <c r="AQ348" s="89">
        <f>(AP348*$D348*$E348*$G348*$J348*$AQ$10)</f>
        <v>0</v>
      </c>
      <c r="AR348" s="90">
        <v>0</v>
      </c>
      <c r="AS348" s="90">
        <f>(AR348*$D348*$E348*$G348*$J348*$AS$10)</f>
        <v>0</v>
      </c>
      <c r="AT348" s="90">
        <v>0</v>
      </c>
      <c r="AU348" s="90">
        <f>(AT348*$D348*$E348*$G348*$J348*$AU$10)</f>
        <v>0</v>
      </c>
      <c r="AV348" s="90">
        <v>0</v>
      </c>
      <c r="AW348" s="89">
        <f>(AV348*$D348*$E348*$G348*$J348*$AW$10)</f>
        <v>0</v>
      </c>
      <c r="AX348" s="90">
        <v>0</v>
      </c>
      <c r="AY348" s="89">
        <f>(AX348*$D348*$E348*$G348*$J348*$AY$10)</f>
        <v>0</v>
      </c>
      <c r="AZ348" s="90">
        <v>0</v>
      </c>
      <c r="BA348" s="89">
        <f>(AZ348*$D348*$E348*$G348*$J348*$BA$10)</f>
        <v>0</v>
      </c>
      <c r="BB348" s="90"/>
      <c r="BC348" s="89">
        <f>(BB348*$D348*$E348*$G348*$J348*$BC$10)</f>
        <v>0</v>
      </c>
      <c r="BD348" s="90"/>
      <c r="BE348" s="89">
        <f>(BD348*$D348*$E348*$G348*$J348*$BE$10)</f>
        <v>0</v>
      </c>
      <c r="BF348" s="90"/>
      <c r="BG348" s="89">
        <f>(BF348*$D348*$E348*$G348*$K348*$BG$10)</f>
        <v>0</v>
      </c>
      <c r="BH348" s="90">
        <v>4</v>
      </c>
      <c r="BI348" s="89">
        <f>(BH348*$D348*$E348*$G348*$K348*$BI$10)</f>
        <v>250837.44</v>
      </c>
      <c r="BJ348" s="90">
        <v>0</v>
      </c>
      <c r="BK348" s="89">
        <f>(BJ348*$D348*$E348*$G348*$K348*$BK$10)</f>
        <v>0</v>
      </c>
      <c r="BL348" s="90">
        <v>0</v>
      </c>
      <c r="BM348" s="89">
        <f>(BL348*$D348*$E348*$G348*$K348*$BM$10)</f>
        <v>0</v>
      </c>
      <c r="BN348" s="90"/>
      <c r="BO348" s="89">
        <f>(BN348*$D348*$E348*$G348*$K348*$BO$10)</f>
        <v>0</v>
      </c>
      <c r="BP348" s="90"/>
      <c r="BQ348" s="89">
        <f>(BP348*$D348*$E348*$G348*$K348*$BQ$10)</f>
        <v>0</v>
      </c>
      <c r="BR348" s="90"/>
      <c r="BS348" s="89">
        <f>(BR348*$D348*$E348*$G348*$K348*$BS$10)</f>
        <v>0</v>
      </c>
      <c r="BT348" s="90"/>
      <c r="BU348" s="89">
        <f>(BT348*$D348*$E348*$G348*$K348*$BU$10)</f>
        <v>0</v>
      </c>
      <c r="BV348" s="90"/>
      <c r="BW348" s="89">
        <f>(BV348*$D348*$E348*$G348*$K348*$BW$10)</f>
        <v>0</v>
      </c>
      <c r="BX348" s="90"/>
      <c r="BY348" s="89">
        <f>(BX348*$D348*$E348*$G348*$K348*$BY$10)</f>
        <v>0</v>
      </c>
      <c r="BZ348" s="90"/>
      <c r="CA348" s="97">
        <f>(BZ348*$D348*$E348*$G348*$K348*$CA$10)</f>
        <v>0</v>
      </c>
      <c r="CB348" s="90">
        <v>0</v>
      </c>
      <c r="CC348" s="89">
        <f>(CB348*$D348*$E348*$G348*$J348*$CC$10)</f>
        <v>0</v>
      </c>
      <c r="CD348" s="90">
        <v>0</v>
      </c>
      <c r="CE348" s="89">
        <f>(CD348*$D348*$E348*$G348*$J348*$CE$10)</f>
        <v>0</v>
      </c>
      <c r="CF348" s="90">
        <v>0</v>
      </c>
      <c r="CG348" s="89">
        <f>(CF348*$D348*$E348*$G348*$J348*$CG$10)</f>
        <v>0</v>
      </c>
      <c r="CH348" s="90"/>
      <c r="CI348" s="90">
        <f>(CH348*$D348*$E348*$G348*$J348*$CI$10)</f>
        <v>0</v>
      </c>
      <c r="CJ348" s="90"/>
      <c r="CK348" s="89">
        <f>(CJ348*$D348*$E348*$G348*$K348*$CK$10)</f>
        <v>0</v>
      </c>
      <c r="CL348" s="90">
        <v>0</v>
      </c>
      <c r="CM348" s="89">
        <f>(CL348*$D348*$E348*$G348*$J348*$CM$10)</f>
        <v>0</v>
      </c>
      <c r="CN348" s="90"/>
      <c r="CO348" s="89">
        <f>(CN348*$D348*$E348*$G348*$J348*$CO$10)</f>
        <v>0</v>
      </c>
      <c r="CP348" s="90"/>
      <c r="CQ348" s="89">
        <f>(CP348*$D348*$E348*$G348*$J348*$CQ$10)</f>
        <v>0</v>
      </c>
      <c r="CR348" s="90"/>
      <c r="CS348" s="89">
        <f>(CR348*$D348*$E348*$G348*$J348*$CS$10)</f>
        <v>0</v>
      </c>
      <c r="CT348" s="90"/>
      <c r="CU348" s="89">
        <f>(CT348*$D348*$E348*$G348*$J348*$CU$10)</f>
        <v>0</v>
      </c>
      <c r="CV348" s="90">
        <v>0</v>
      </c>
      <c r="CW348" s="89">
        <f>(CV348*$D348*$E348*$G348*$K348*$CW$10)</f>
        <v>0</v>
      </c>
      <c r="CX348" s="104">
        <v>0</v>
      </c>
      <c r="CY348" s="89">
        <f>(CX348*$D348*$E348*$G348*$K348*$CY$10)</f>
        <v>0</v>
      </c>
      <c r="CZ348" s="90"/>
      <c r="DA348" s="89">
        <f>(CZ348*$D348*$E348*$G348*$J348*$DA$10)</f>
        <v>0</v>
      </c>
      <c r="DB348" s="90">
        <v>0</v>
      </c>
      <c r="DC348" s="95">
        <f>(DB348*$D348*$E348*$G348*$K348*$DC$10)</f>
        <v>0</v>
      </c>
      <c r="DD348" s="90">
        <v>0</v>
      </c>
      <c r="DE348" s="89">
        <f>(DD348*$D348*$E348*$G348*$K348*$DE$10)</f>
        <v>0</v>
      </c>
      <c r="DF348" s="105"/>
      <c r="DG348" s="89">
        <f>(DF348*$D348*$E348*$G348*$K348*$DG$10)</f>
        <v>0</v>
      </c>
      <c r="DH348" s="90"/>
      <c r="DI348" s="89">
        <f>(DH348*$D348*$E348*$G348*$K348*$DI$10)</f>
        <v>0</v>
      </c>
      <c r="DJ348" s="90"/>
      <c r="DK348" s="89">
        <f>(DJ348*$D348*$E348*$G348*$L348*$DK$10)</f>
        <v>0</v>
      </c>
      <c r="DL348" s="90"/>
      <c r="DM348" s="97">
        <f>(DL348*$D348*$E348*$G348*$M348*$DM$10)</f>
        <v>0</v>
      </c>
      <c r="DN348" s="99">
        <f t="shared" si="1996"/>
        <v>31</v>
      </c>
      <c r="DO348" s="97">
        <f t="shared" si="1996"/>
        <v>1802894.1</v>
      </c>
    </row>
    <row r="349" spans="1:119" ht="31.5" customHeight="1" x14ac:dyDescent="0.25">
      <c r="A349" s="100"/>
      <c r="B349" s="101">
        <v>304</v>
      </c>
      <c r="C349" s="82" t="s">
        <v>477</v>
      </c>
      <c r="D349" s="83">
        <v>22900</v>
      </c>
      <c r="E349" s="102">
        <v>1.9</v>
      </c>
      <c r="F349" s="102"/>
      <c r="G349" s="85">
        <v>1</v>
      </c>
      <c r="H349" s="86"/>
      <c r="I349" s="86"/>
      <c r="J349" s="83">
        <v>1.4</v>
      </c>
      <c r="K349" s="83">
        <v>1.68</v>
      </c>
      <c r="L349" s="83">
        <v>2.23</v>
      </c>
      <c r="M349" s="87">
        <v>2.57</v>
      </c>
      <c r="N349" s="90">
        <v>5</v>
      </c>
      <c r="O349" s="89">
        <f t="shared" si="1994"/>
        <v>335027</v>
      </c>
      <c r="P349" s="90"/>
      <c r="Q349" s="90">
        <f>(P349*$D349*$E349*$G349*$J349*$Q$10)</f>
        <v>0</v>
      </c>
      <c r="R349" s="90"/>
      <c r="S349" s="89">
        <f>(R349*$D349*$E349*$G349*$J349*$S$10)</f>
        <v>0</v>
      </c>
      <c r="T349" s="90"/>
      <c r="U349" s="89">
        <f t="shared" si="1995"/>
        <v>0</v>
      </c>
      <c r="V349" s="90"/>
      <c r="W349" s="89">
        <f>(V349*$D349*$E349*$G349*$J349*$W$10)</f>
        <v>0</v>
      </c>
      <c r="X349" s="90">
        <v>0</v>
      </c>
      <c r="Y349" s="89">
        <f>(X349*$D349*$E349*$G349*$J349*$Y$10)</f>
        <v>0</v>
      </c>
      <c r="Z349" s="90"/>
      <c r="AA349" s="89">
        <f>(Z349*$D349*$E349*$G349*$J349*$AA$10)</f>
        <v>0</v>
      </c>
      <c r="AB349" s="90">
        <v>0</v>
      </c>
      <c r="AC349" s="89">
        <f>(AB349*$D349*$E349*$G349*$J349*$AC$10)</f>
        <v>0</v>
      </c>
      <c r="AD349" s="90"/>
      <c r="AE349" s="89">
        <f>(AD349*$D349*$E349*$G349*$J349*$AE$10)</f>
        <v>0</v>
      </c>
      <c r="AF349" s="90">
        <v>0</v>
      </c>
      <c r="AG349" s="89">
        <f>(AF349*$D349*$E349*$G349*$J349*$AG$10)</f>
        <v>0</v>
      </c>
      <c r="AH349" s="90">
        <v>13</v>
      </c>
      <c r="AI349" s="89">
        <f>(AH349*$D349*$E349*$G349*$J349*$AI$10)</f>
        <v>871070.20000000007</v>
      </c>
      <c r="AJ349" s="90"/>
      <c r="AK349" s="89">
        <f>(AJ349*$D349*$E349*$G349*$J349*$AK$10)</f>
        <v>0</v>
      </c>
      <c r="AL349" s="104">
        <v>0</v>
      </c>
      <c r="AM349" s="89">
        <f>(AL349*$D349*$E349*$G349*$K349*$AM$10)</f>
        <v>0</v>
      </c>
      <c r="AN349" s="90">
        <v>0</v>
      </c>
      <c r="AO349" s="95">
        <f>(AN349*$D349*$E349*$G349*$K349*$AO$10)</f>
        <v>0</v>
      </c>
      <c r="AP349" s="90"/>
      <c r="AQ349" s="89">
        <f>(AP349*$D349*$E349*$G349*$J349*$AQ$10)</f>
        <v>0</v>
      </c>
      <c r="AR349" s="90">
        <v>0</v>
      </c>
      <c r="AS349" s="90">
        <f>(AR349*$D349*$E349*$G349*$J349*$AS$10)</f>
        <v>0</v>
      </c>
      <c r="AT349" s="90">
        <v>0</v>
      </c>
      <c r="AU349" s="90">
        <f>(AT349*$D349*$E349*$G349*$J349*$AU$10)</f>
        <v>0</v>
      </c>
      <c r="AV349" s="90">
        <v>0</v>
      </c>
      <c r="AW349" s="89">
        <f>(AV349*$D349*$E349*$G349*$J349*$AW$10)</f>
        <v>0</v>
      </c>
      <c r="AX349" s="90">
        <v>0</v>
      </c>
      <c r="AY349" s="89">
        <f>(AX349*$D349*$E349*$G349*$J349*$AY$10)</f>
        <v>0</v>
      </c>
      <c r="AZ349" s="90">
        <v>0</v>
      </c>
      <c r="BA349" s="89">
        <f>(AZ349*$D349*$E349*$G349*$J349*$BA$10)</f>
        <v>0</v>
      </c>
      <c r="BB349" s="90"/>
      <c r="BC349" s="89">
        <f>(BB349*$D349*$E349*$G349*$J349*$BC$10)</f>
        <v>0</v>
      </c>
      <c r="BD349" s="90"/>
      <c r="BE349" s="89">
        <f>(BD349*$D349*$E349*$G349*$J349*$BE$10)</f>
        <v>0</v>
      </c>
      <c r="BF349" s="90"/>
      <c r="BG349" s="89">
        <f>(BF349*$D349*$E349*$G349*$K349*$BG$10)</f>
        <v>0</v>
      </c>
      <c r="BH349" s="90">
        <v>10</v>
      </c>
      <c r="BI349" s="89">
        <f>(BH349*$D349*$E349*$G349*$K349*$BI$10)</f>
        <v>730968</v>
      </c>
      <c r="BJ349" s="90">
        <v>0</v>
      </c>
      <c r="BK349" s="89">
        <f>(BJ349*$D349*$E349*$G349*$K349*$BK$10)</f>
        <v>0</v>
      </c>
      <c r="BL349" s="90">
        <v>0</v>
      </c>
      <c r="BM349" s="89">
        <f>(BL349*$D349*$E349*$G349*$K349*$BM$10)</f>
        <v>0</v>
      </c>
      <c r="BN349" s="90"/>
      <c r="BO349" s="89">
        <f>(BN349*$D349*$E349*$G349*$K349*$BO$10)</f>
        <v>0</v>
      </c>
      <c r="BP349" s="90"/>
      <c r="BQ349" s="89">
        <f>(BP349*$D349*$E349*$G349*$K349*$BQ$10)</f>
        <v>0</v>
      </c>
      <c r="BR349" s="90"/>
      <c r="BS349" s="89">
        <f>(BR349*$D349*$E349*$G349*$K349*$BS$10)</f>
        <v>0</v>
      </c>
      <c r="BT349" s="90"/>
      <c r="BU349" s="89">
        <f>(BT349*$D349*$E349*$G349*$K349*$BU$10)</f>
        <v>0</v>
      </c>
      <c r="BV349" s="90"/>
      <c r="BW349" s="89">
        <f>(BV349*$D349*$E349*$G349*$K349*$BW$10)</f>
        <v>0</v>
      </c>
      <c r="BX349" s="90"/>
      <c r="BY349" s="89">
        <f>(BX349*$D349*$E349*$G349*$K349*$BY$10)</f>
        <v>0</v>
      </c>
      <c r="BZ349" s="90"/>
      <c r="CA349" s="97">
        <f>(BZ349*$D349*$E349*$G349*$K349*$CA$10)</f>
        <v>0</v>
      </c>
      <c r="CB349" s="90">
        <v>0</v>
      </c>
      <c r="CC349" s="89">
        <f>(CB349*$D349*$E349*$G349*$J349*$CC$10)</f>
        <v>0</v>
      </c>
      <c r="CD349" s="90">
        <v>0</v>
      </c>
      <c r="CE349" s="89">
        <f>(CD349*$D349*$E349*$G349*$J349*$CE$10)</f>
        <v>0</v>
      </c>
      <c r="CF349" s="90">
        <v>0</v>
      </c>
      <c r="CG349" s="89">
        <f>(CF349*$D349*$E349*$G349*$J349*$CG$10)</f>
        <v>0</v>
      </c>
      <c r="CH349" s="90"/>
      <c r="CI349" s="90">
        <f>(CH349*$D349*$E349*$G349*$J349*$CI$10)</f>
        <v>0</v>
      </c>
      <c r="CJ349" s="90"/>
      <c r="CK349" s="89">
        <f>(CJ349*$D349*$E349*$G349*$K349*$CK$10)</f>
        <v>0</v>
      </c>
      <c r="CL349" s="90">
        <v>0</v>
      </c>
      <c r="CM349" s="89">
        <f>(CL349*$D349*$E349*$G349*$J349*$CM$10)</f>
        <v>0</v>
      </c>
      <c r="CN349" s="90"/>
      <c r="CO349" s="89">
        <f>(CN349*$D349*$E349*$G349*$J349*$CO$10)</f>
        <v>0</v>
      </c>
      <c r="CP349" s="90"/>
      <c r="CQ349" s="89">
        <f>(CP349*$D349*$E349*$G349*$J349*$CQ$10)</f>
        <v>0</v>
      </c>
      <c r="CR349" s="90"/>
      <c r="CS349" s="89">
        <f>(CR349*$D349*$E349*$G349*$J349*$CS$10)</f>
        <v>0</v>
      </c>
      <c r="CT349" s="90"/>
      <c r="CU349" s="89">
        <f>(CT349*$D349*$E349*$G349*$J349*$CU$10)</f>
        <v>0</v>
      </c>
      <c r="CV349" s="90">
        <v>0</v>
      </c>
      <c r="CW349" s="89">
        <f>(CV349*$D349*$E349*$G349*$K349*$CW$10)</f>
        <v>0</v>
      </c>
      <c r="CX349" s="104">
        <v>0</v>
      </c>
      <c r="CY349" s="89">
        <f>(CX349*$D349*$E349*$G349*$K349*$CY$10)</f>
        <v>0</v>
      </c>
      <c r="CZ349" s="90"/>
      <c r="DA349" s="89">
        <f>(CZ349*$D349*$E349*$G349*$J349*$DA$10)</f>
        <v>0</v>
      </c>
      <c r="DB349" s="90">
        <v>0</v>
      </c>
      <c r="DC349" s="95">
        <f>(DB349*$D349*$E349*$G349*$K349*$DC$10)</f>
        <v>0</v>
      </c>
      <c r="DD349" s="90">
        <v>0</v>
      </c>
      <c r="DE349" s="89">
        <f>(DD349*$D349*$E349*$G349*$K349*$DE$10)</f>
        <v>0</v>
      </c>
      <c r="DF349" s="105"/>
      <c r="DG349" s="89">
        <f>(DF349*$D349*$E349*$G349*$K349*$DG$10)</f>
        <v>0</v>
      </c>
      <c r="DH349" s="90"/>
      <c r="DI349" s="89">
        <f>(DH349*$D349*$E349*$G349*$K349*$DI$10)</f>
        <v>0</v>
      </c>
      <c r="DJ349" s="90"/>
      <c r="DK349" s="89">
        <f>(DJ349*$D349*$E349*$G349*$L349*$DK$10)</f>
        <v>0</v>
      </c>
      <c r="DL349" s="90"/>
      <c r="DM349" s="97">
        <f>(DL349*$D349*$E349*$G349*$M349*$DM$10)</f>
        <v>0</v>
      </c>
      <c r="DN349" s="99">
        <f t="shared" si="1996"/>
        <v>28</v>
      </c>
      <c r="DO349" s="97">
        <f t="shared" si="1996"/>
        <v>1937065.2000000002</v>
      </c>
    </row>
    <row r="350" spans="1:119" ht="19.5" customHeight="1" x14ac:dyDescent="0.25">
      <c r="A350" s="100">
        <v>35</v>
      </c>
      <c r="B350" s="179"/>
      <c r="C350" s="178" t="s">
        <v>478</v>
      </c>
      <c r="D350" s="83">
        <v>22900</v>
      </c>
      <c r="E350" s="180">
        <v>1.4</v>
      </c>
      <c r="F350" s="180"/>
      <c r="G350" s="85">
        <v>1</v>
      </c>
      <c r="H350" s="86"/>
      <c r="I350" s="86"/>
      <c r="J350" s="83">
        <v>1.4</v>
      </c>
      <c r="K350" s="83">
        <v>1.68</v>
      </c>
      <c r="L350" s="83">
        <v>2.23</v>
      </c>
      <c r="M350" s="87">
        <v>2.57</v>
      </c>
      <c r="N350" s="110">
        <f>SUM(N351:N359)</f>
        <v>930</v>
      </c>
      <c r="O350" s="110">
        <f t="shared" ref="O350:BZ350" si="1997">SUM(O351:O359)</f>
        <v>46236899.940000005</v>
      </c>
      <c r="P350" s="110">
        <f t="shared" si="1997"/>
        <v>27</v>
      </c>
      <c r="Q350" s="110">
        <f t="shared" si="1997"/>
        <v>1421925.1199999999</v>
      </c>
      <c r="R350" s="110">
        <f t="shared" si="1997"/>
        <v>135</v>
      </c>
      <c r="S350" s="110">
        <f t="shared" si="1997"/>
        <v>7093403.2400000002</v>
      </c>
      <c r="T350" s="110">
        <f t="shared" si="1997"/>
        <v>0</v>
      </c>
      <c r="U350" s="110">
        <f t="shared" si="1997"/>
        <v>0</v>
      </c>
      <c r="V350" s="110">
        <f t="shared" si="1997"/>
        <v>4</v>
      </c>
      <c r="W350" s="110">
        <f t="shared" si="1997"/>
        <v>389336.64</v>
      </c>
      <c r="X350" s="110">
        <f t="shared" si="1997"/>
        <v>0</v>
      </c>
      <c r="Y350" s="110">
        <f t="shared" si="1997"/>
        <v>0</v>
      </c>
      <c r="Z350" s="110">
        <f t="shared" si="1997"/>
        <v>0</v>
      </c>
      <c r="AA350" s="110">
        <f t="shared" si="1997"/>
        <v>0</v>
      </c>
      <c r="AB350" s="110">
        <f t="shared" si="1997"/>
        <v>0</v>
      </c>
      <c r="AC350" s="110">
        <f t="shared" si="1997"/>
        <v>0</v>
      </c>
      <c r="AD350" s="110">
        <f t="shared" si="1997"/>
        <v>157</v>
      </c>
      <c r="AE350" s="110">
        <f t="shared" si="1997"/>
        <v>8197581.7000000011</v>
      </c>
      <c r="AF350" s="110">
        <f t="shared" si="1997"/>
        <v>0</v>
      </c>
      <c r="AG350" s="110">
        <f t="shared" si="1997"/>
        <v>0</v>
      </c>
      <c r="AH350" s="110">
        <f t="shared" si="1997"/>
        <v>0</v>
      </c>
      <c r="AI350" s="110">
        <f t="shared" si="1997"/>
        <v>0</v>
      </c>
      <c r="AJ350" s="110">
        <f t="shared" si="1997"/>
        <v>161</v>
      </c>
      <c r="AK350" s="110">
        <f t="shared" si="1997"/>
        <v>7993391.5599999996</v>
      </c>
      <c r="AL350" s="110">
        <f t="shared" si="1997"/>
        <v>0</v>
      </c>
      <c r="AM350" s="110">
        <f t="shared" si="1997"/>
        <v>0</v>
      </c>
      <c r="AN350" s="110">
        <f t="shared" si="1997"/>
        <v>34</v>
      </c>
      <c r="AO350" s="110">
        <f t="shared" si="1997"/>
        <v>2004660.5040000002</v>
      </c>
      <c r="AP350" s="110">
        <v>5</v>
      </c>
      <c r="AQ350" s="110">
        <f t="shared" si="1997"/>
        <v>185948</v>
      </c>
      <c r="AR350" s="110">
        <f t="shared" si="1997"/>
        <v>1</v>
      </c>
      <c r="AS350" s="110">
        <f t="shared" si="1997"/>
        <v>42992.46</v>
      </c>
      <c r="AT350" s="110">
        <f t="shared" si="1997"/>
        <v>169</v>
      </c>
      <c r="AU350" s="110">
        <f t="shared" si="1997"/>
        <v>9050970.8099999987</v>
      </c>
      <c r="AV350" s="110">
        <f t="shared" si="1997"/>
        <v>0</v>
      </c>
      <c r="AW350" s="110">
        <f t="shared" si="1997"/>
        <v>0</v>
      </c>
      <c r="AX350" s="110">
        <f t="shared" si="1997"/>
        <v>0</v>
      </c>
      <c r="AY350" s="110">
        <f t="shared" si="1997"/>
        <v>0</v>
      </c>
      <c r="AZ350" s="110">
        <f t="shared" si="1997"/>
        <v>0</v>
      </c>
      <c r="BA350" s="110">
        <f t="shared" si="1997"/>
        <v>0</v>
      </c>
      <c r="BB350" s="110">
        <f t="shared" si="1997"/>
        <v>24</v>
      </c>
      <c r="BC350" s="110">
        <f t="shared" si="1997"/>
        <v>1062211.92</v>
      </c>
      <c r="BD350" s="110">
        <f t="shared" si="1997"/>
        <v>11</v>
      </c>
      <c r="BE350" s="110">
        <f t="shared" si="1997"/>
        <v>578009.74000000011</v>
      </c>
      <c r="BF350" s="110">
        <f t="shared" si="1997"/>
        <v>22</v>
      </c>
      <c r="BG350" s="110">
        <f t="shared" si="1997"/>
        <v>1289966.1599999999</v>
      </c>
      <c r="BH350" s="110">
        <f t="shared" si="1997"/>
        <v>343</v>
      </c>
      <c r="BI350" s="110">
        <f t="shared" si="1997"/>
        <v>19292169.119999997</v>
      </c>
      <c r="BJ350" s="110">
        <f t="shared" si="1997"/>
        <v>6</v>
      </c>
      <c r="BK350" s="110">
        <f t="shared" si="1997"/>
        <v>581350.39199999999</v>
      </c>
      <c r="BL350" s="110">
        <f t="shared" si="1997"/>
        <v>0</v>
      </c>
      <c r="BM350" s="110">
        <f t="shared" si="1997"/>
        <v>0</v>
      </c>
      <c r="BN350" s="110">
        <f t="shared" si="1997"/>
        <v>304</v>
      </c>
      <c r="BO350" s="110">
        <f t="shared" si="1997"/>
        <v>18380921.328000002</v>
      </c>
      <c r="BP350" s="110">
        <f t="shared" si="1997"/>
        <v>79</v>
      </c>
      <c r="BQ350" s="110">
        <f t="shared" si="1997"/>
        <v>4473524.1599999992</v>
      </c>
      <c r="BR350" s="110">
        <f t="shared" si="1997"/>
        <v>38</v>
      </c>
      <c r="BS350" s="110">
        <f t="shared" si="1997"/>
        <v>2236665.9000000004</v>
      </c>
      <c r="BT350" s="110">
        <f t="shared" si="1997"/>
        <v>89</v>
      </c>
      <c r="BU350" s="110">
        <f t="shared" si="1997"/>
        <v>4339179.9359999998</v>
      </c>
      <c r="BV350" s="110">
        <f t="shared" si="1997"/>
        <v>160</v>
      </c>
      <c r="BW350" s="110">
        <f t="shared" si="1997"/>
        <v>11372804.1</v>
      </c>
      <c r="BX350" s="110">
        <f t="shared" si="1997"/>
        <v>123</v>
      </c>
      <c r="BY350" s="110">
        <f t="shared" si="1997"/>
        <v>6552551.0399999991</v>
      </c>
      <c r="BZ350" s="110">
        <f t="shared" si="1997"/>
        <v>78</v>
      </c>
      <c r="CA350" s="110">
        <f t="shared" ref="CA350:DO350" si="1998">SUM(CA351:CA359)</f>
        <v>4403120.3999999994</v>
      </c>
      <c r="CB350" s="110">
        <f t="shared" si="1998"/>
        <v>2</v>
      </c>
      <c r="CC350" s="110">
        <f t="shared" si="1998"/>
        <v>84048.49599999997</v>
      </c>
      <c r="CD350" s="110">
        <f t="shared" si="1998"/>
        <v>35</v>
      </c>
      <c r="CE350" s="110">
        <f t="shared" si="1998"/>
        <v>1344051.38</v>
      </c>
      <c r="CF350" s="110">
        <f t="shared" si="1998"/>
        <v>0</v>
      </c>
      <c r="CG350" s="110">
        <f t="shared" si="1998"/>
        <v>0</v>
      </c>
      <c r="CH350" s="110">
        <f t="shared" si="1998"/>
        <v>0</v>
      </c>
      <c r="CI350" s="110">
        <f t="shared" si="1998"/>
        <v>0</v>
      </c>
      <c r="CJ350" s="110">
        <f t="shared" si="1998"/>
        <v>0</v>
      </c>
      <c r="CK350" s="110">
        <f t="shared" si="1998"/>
        <v>0</v>
      </c>
      <c r="CL350" s="110">
        <f t="shared" si="1998"/>
        <v>33</v>
      </c>
      <c r="CM350" s="110">
        <f t="shared" si="1998"/>
        <v>892518.33999999985</v>
      </c>
      <c r="CN350" s="110">
        <f t="shared" si="1998"/>
        <v>0</v>
      </c>
      <c r="CO350" s="110">
        <f t="shared" si="1998"/>
        <v>0</v>
      </c>
      <c r="CP350" s="110">
        <f t="shared" si="1998"/>
        <v>162</v>
      </c>
      <c r="CQ350" s="110">
        <f t="shared" si="1998"/>
        <v>5395954.4799999986</v>
      </c>
      <c r="CR350" s="110">
        <f t="shared" si="1998"/>
        <v>14</v>
      </c>
      <c r="CS350" s="110">
        <f t="shared" si="1998"/>
        <v>743756.73399999994</v>
      </c>
      <c r="CT350" s="110">
        <f t="shared" si="1998"/>
        <v>78</v>
      </c>
      <c r="CU350" s="110">
        <f t="shared" si="1998"/>
        <v>4142286.6519999993</v>
      </c>
      <c r="CV350" s="110">
        <f t="shared" si="1998"/>
        <v>8</v>
      </c>
      <c r="CW350" s="110">
        <f t="shared" si="1998"/>
        <v>404340.72</v>
      </c>
      <c r="CX350" s="110">
        <f t="shared" si="1998"/>
        <v>0</v>
      </c>
      <c r="CY350" s="110">
        <f t="shared" si="1998"/>
        <v>0</v>
      </c>
      <c r="CZ350" s="110">
        <f t="shared" si="1998"/>
        <v>0</v>
      </c>
      <c r="DA350" s="110">
        <f t="shared" si="1998"/>
        <v>0</v>
      </c>
      <c r="DB350" s="110">
        <f t="shared" si="1998"/>
        <v>0</v>
      </c>
      <c r="DC350" s="113">
        <f t="shared" si="1998"/>
        <v>0</v>
      </c>
      <c r="DD350" s="110">
        <f t="shared" si="1998"/>
        <v>30</v>
      </c>
      <c r="DE350" s="110">
        <f t="shared" si="1998"/>
        <v>1673532</v>
      </c>
      <c r="DF350" s="114">
        <f t="shared" si="1998"/>
        <v>0</v>
      </c>
      <c r="DG350" s="110">
        <f t="shared" si="1998"/>
        <v>0</v>
      </c>
      <c r="DH350" s="110">
        <f t="shared" si="1998"/>
        <v>113</v>
      </c>
      <c r="DI350" s="110">
        <f t="shared" si="1998"/>
        <v>7280918.332799999</v>
      </c>
      <c r="DJ350" s="110">
        <v>5</v>
      </c>
      <c r="DK350" s="110">
        <f t="shared" si="1998"/>
        <v>367069.59600000002</v>
      </c>
      <c r="DL350" s="110">
        <f t="shared" si="1998"/>
        <v>30</v>
      </c>
      <c r="DM350" s="110">
        <f t="shared" si="1998"/>
        <v>2863786.98</v>
      </c>
      <c r="DN350" s="110">
        <f t="shared" si="1998"/>
        <v>3410</v>
      </c>
      <c r="DO350" s="110">
        <f t="shared" si="1998"/>
        <v>182371847.88080001</v>
      </c>
    </row>
    <row r="351" spans="1:119" ht="15.75" customHeight="1" x14ac:dyDescent="0.25">
      <c r="A351" s="100"/>
      <c r="B351" s="101">
        <v>305</v>
      </c>
      <c r="C351" s="82" t="s">
        <v>479</v>
      </c>
      <c r="D351" s="83">
        <v>22900</v>
      </c>
      <c r="E351" s="102">
        <v>1.02</v>
      </c>
      <c r="F351" s="102"/>
      <c r="G351" s="85">
        <v>1</v>
      </c>
      <c r="H351" s="86"/>
      <c r="I351" s="86"/>
      <c r="J351" s="83">
        <v>1.4</v>
      </c>
      <c r="K351" s="83">
        <v>1.68</v>
      </c>
      <c r="L351" s="83">
        <v>2.23</v>
      </c>
      <c r="M351" s="87">
        <v>2.57</v>
      </c>
      <c r="N351" s="90">
        <v>110</v>
      </c>
      <c r="O351" s="89">
        <f t="shared" si="1994"/>
        <v>3956845.2</v>
      </c>
      <c r="P351" s="90">
        <v>0</v>
      </c>
      <c r="Q351" s="90">
        <f t="shared" ref="Q351:Q359" si="1999">(P351*$D351*$E351*$G351*$J351*$Q$10)</f>
        <v>0</v>
      </c>
      <c r="R351" s="90"/>
      <c r="S351" s="89">
        <f t="shared" ref="S351:S359" si="2000">(R351*$D351*$E351*$G351*$J351*$S$10)</f>
        <v>0</v>
      </c>
      <c r="T351" s="90"/>
      <c r="U351" s="89">
        <f t="shared" ref="U351:U359" si="2001">(T351/12*7*$D351*$E351*$G351*$J351*$U$10)+(T351/12*5*$D351*$E351*$G351*$J351*$U$11)</f>
        <v>0</v>
      </c>
      <c r="V351" s="90">
        <v>0</v>
      </c>
      <c r="W351" s="89">
        <f t="shared" ref="W351:W359" si="2002">(V351*$D351*$E351*$G351*$J351*$W$10)</f>
        <v>0</v>
      </c>
      <c r="X351" s="90">
        <v>0</v>
      </c>
      <c r="Y351" s="89">
        <f t="shared" ref="Y351:Y359" si="2003">(X351*$D351*$E351*$G351*$J351*$Y$10)</f>
        <v>0</v>
      </c>
      <c r="Z351" s="90"/>
      <c r="AA351" s="89">
        <f t="shared" ref="AA351:AA359" si="2004">(Z351*$D351*$E351*$G351*$J351*$AA$10)</f>
        <v>0</v>
      </c>
      <c r="AB351" s="90">
        <v>0</v>
      </c>
      <c r="AC351" s="89">
        <f t="shared" ref="AC351:AC359" si="2005">(AB351*$D351*$E351*$G351*$J351*$AC$10)</f>
        <v>0</v>
      </c>
      <c r="AD351" s="90">
        <v>3</v>
      </c>
      <c r="AE351" s="89">
        <f t="shared" ref="AE351:AE359" si="2006">(AD351*$D351*$E351*$G351*$J351*$AE$10)</f>
        <v>107913.95999999999</v>
      </c>
      <c r="AF351" s="90">
        <v>0</v>
      </c>
      <c r="AG351" s="89">
        <f t="shared" ref="AG351:AG359" si="2007">(AF351*$D351*$E351*$G351*$J351*$AG$10)</f>
        <v>0</v>
      </c>
      <c r="AH351" s="92"/>
      <c r="AI351" s="89">
        <f t="shared" ref="AI351:AI359" si="2008">(AH351*$D351*$E351*$G351*$J351*$AI$10)</f>
        <v>0</v>
      </c>
      <c r="AJ351" s="90">
        <v>24</v>
      </c>
      <c r="AK351" s="89">
        <f t="shared" ref="AK351:AK359" si="2009">(AJ351*$D351*$E351*$G351*$J351*$AK$10)</f>
        <v>863311.67999999993</v>
      </c>
      <c r="AL351" s="104">
        <v>0</v>
      </c>
      <c r="AM351" s="89">
        <f t="shared" ref="AM351:AM359" si="2010">(AL351*$D351*$E351*$G351*$K351*$AM$10)</f>
        <v>0</v>
      </c>
      <c r="AN351" s="90">
        <v>7</v>
      </c>
      <c r="AO351" s="95">
        <f t="shared" ref="AO351:AO359" si="2011">(AN351*$D351*$E351*$G351*$K351*$AO$10)</f>
        <v>302159.08800000005</v>
      </c>
      <c r="AP351" s="90"/>
      <c r="AQ351" s="89">
        <f t="shared" ref="AQ351:AQ359" si="2012">(AP351*$D351*$E351*$G351*$J351*$AQ$10)</f>
        <v>0</v>
      </c>
      <c r="AR351" s="90"/>
      <c r="AS351" s="90">
        <f t="shared" ref="AS351:AS359" si="2013">(AR351*$D351*$E351*$G351*$J351*$AS$10)</f>
        <v>0</v>
      </c>
      <c r="AT351" s="90">
        <v>10</v>
      </c>
      <c r="AU351" s="90">
        <f t="shared" ref="AU351:AU359" si="2014">(AT351*$D351*$E351*$G351*$J351*$AU$10)</f>
        <v>376063.8</v>
      </c>
      <c r="AV351" s="90">
        <v>0</v>
      </c>
      <c r="AW351" s="89">
        <f t="shared" ref="AW351:AW359" si="2015">(AV351*$D351*$E351*$G351*$J351*$AW$10)</f>
        <v>0</v>
      </c>
      <c r="AX351" s="90">
        <v>0</v>
      </c>
      <c r="AY351" s="89">
        <f t="shared" ref="AY351:AY359" si="2016">(AX351*$D351*$E351*$G351*$J351*$AY$10)</f>
        <v>0</v>
      </c>
      <c r="AZ351" s="90">
        <v>0</v>
      </c>
      <c r="BA351" s="89">
        <f t="shared" ref="BA351:BA359" si="2017">(AZ351*$D351*$E351*$G351*$J351*$BA$10)</f>
        <v>0</v>
      </c>
      <c r="BB351" s="90">
        <v>12</v>
      </c>
      <c r="BC351" s="89">
        <f t="shared" ref="BC351:BC359" si="2018">(BB351*$D351*$E351*$G351*$J351*$BC$10)</f>
        <v>431655.83999999997</v>
      </c>
      <c r="BD351" s="90"/>
      <c r="BE351" s="89">
        <f t="shared" ref="BE351:BE359" si="2019">(BD351*$D351*$E351*$G351*$J351*$BE$10)</f>
        <v>0</v>
      </c>
      <c r="BF351" s="90">
        <v>5</v>
      </c>
      <c r="BG351" s="89">
        <f t="shared" ref="BG351:BG359" si="2020">(BF351*$D351*$E351*$G351*$K351*$BG$10)</f>
        <v>196207.19999999998</v>
      </c>
      <c r="BH351" s="90">
        <v>13</v>
      </c>
      <c r="BI351" s="89">
        <f t="shared" ref="BI351:BI359" si="2021">(BH351*$D351*$E351*$G351*$K351*$BI$10)</f>
        <v>510138.72</v>
      </c>
      <c r="BJ351" s="90"/>
      <c r="BK351" s="89">
        <f t="shared" ref="BK351:BK359" si="2022">(BJ351*$D351*$E351*$G351*$K351*$BK$10)</f>
        <v>0</v>
      </c>
      <c r="BL351" s="90">
        <v>0</v>
      </c>
      <c r="BM351" s="89">
        <f t="shared" ref="BM351:BM359" si="2023">(BL351*$D351*$E351*$G351*$K351*$BM$10)</f>
        <v>0</v>
      </c>
      <c r="BN351" s="90">
        <v>32</v>
      </c>
      <c r="BO351" s="89">
        <f t="shared" ref="BO351:BO359" si="2024">(BN351*$D351*$E351*$G351*$K351*$BO$10)</f>
        <v>1381298.6879999998</v>
      </c>
      <c r="BP351" s="90">
        <v>3</v>
      </c>
      <c r="BQ351" s="89">
        <f t="shared" ref="BQ351:BQ359" si="2025">(BP351*$D351*$E351*$G351*$K351*$BQ$10)</f>
        <v>117724.31999999999</v>
      </c>
      <c r="BR351" s="90">
        <v>21</v>
      </c>
      <c r="BS351" s="89">
        <f t="shared" ref="BS351:BS359" si="2026">(BR351*$D351*$E351*$G351*$K351*$BS$10)</f>
        <v>1030087.8</v>
      </c>
      <c r="BT351" s="90">
        <v>15</v>
      </c>
      <c r="BU351" s="89">
        <f t="shared" ref="BU351:BU359" si="2027">(BT351*$D351*$E351*$G351*$K351*$BU$10)</f>
        <v>529759.43999999994</v>
      </c>
      <c r="BV351" s="90">
        <v>3</v>
      </c>
      <c r="BW351" s="89">
        <f t="shared" ref="BW351:BW359" si="2028">(BV351*$D351*$E351*$G351*$K351*$BW$10)</f>
        <v>147155.4</v>
      </c>
      <c r="BX351" s="90">
        <v>7</v>
      </c>
      <c r="BY351" s="89">
        <f t="shared" ref="BY351:BY359" si="2029">(BX351*$D351*$E351*$G351*$K351*$BY$10)</f>
        <v>274690.08</v>
      </c>
      <c r="BZ351" s="90">
        <v>1</v>
      </c>
      <c r="CA351" s="97">
        <f t="shared" ref="CA351:CA359" si="2030">(BZ351*$D351*$E351*$G351*$K351*$CA$10)</f>
        <v>39241.439999999995</v>
      </c>
      <c r="CB351" s="90">
        <v>0</v>
      </c>
      <c r="CC351" s="89">
        <f t="shared" ref="CC351:CC359" si="2031">(CB351*$D351*$E351*$G351*$J351*$CC$10)</f>
        <v>0</v>
      </c>
      <c r="CD351" s="90">
        <v>0</v>
      </c>
      <c r="CE351" s="89">
        <f t="shared" ref="CE351:CE359" si="2032">(CD351*$D351*$E351*$G351*$J351*$CE$10)</f>
        <v>0</v>
      </c>
      <c r="CF351" s="90">
        <v>0</v>
      </c>
      <c r="CG351" s="89">
        <f t="shared" ref="CG351:CG359" si="2033">(CF351*$D351*$E351*$G351*$J351*$CG$10)</f>
        <v>0</v>
      </c>
      <c r="CH351" s="90"/>
      <c r="CI351" s="90">
        <f t="shared" ref="CI351:CI359" si="2034">(CH351*$D351*$E351*$G351*$J351*$CI$10)</f>
        <v>0</v>
      </c>
      <c r="CJ351" s="90"/>
      <c r="CK351" s="89">
        <f t="shared" ref="CK351:CK359" si="2035">(CJ351*$D351*$E351*$G351*$K351*$CK$10)</f>
        <v>0</v>
      </c>
      <c r="CL351" s="90">
        <v>20</v>
      </c>
      <c r="CM351" s="89">
        <f t="shared" ref="CM351:CM359" si="2036">(CL351*$D351*$E351*$G351*$J351*$CM$10)</f>
        <v>457816.8</v>
      </c>
      <c r="CN351" s="90"/>
      <c r="CO351" s="89">
        <f t="shared" ref="CO351:CO359" si="2037">(CN351*$D351*$E351*$G351*$J351*$CO$10)</f>
        <v>0</v>
      </c>
      <c r="CP351" s="90">
        <v>2</v>
      </c>
      <c r="CQ351" s="89">
        <f t="shared" ref="CQ351:CQ359" si="2038">(CP351*$D351*$E351*$G351*$J351*$CQ$10)</f>
        <v>45781.679999999993</v>
      </c>
      <c r="CR351" s="90"/>
      <c r="CS351" s="89">
        <f t="shared" ref="CS351:CS359" si="2039">(CR351*$D351*$E351*$G351*$J351*$CS$10)</f>
        <v>0</v>
      </c>
      <c r="CT351" s="90">
        <v>4</v>
      </c>
      <c r="CU351" s="89">
        <f t="shared" ref="CU351:CU359" si="2040">(CT351*$D351*$E351*$G351*$J351*$CU$10)</f>
        <v>147809.42399999997</v>
      </c>
      <c r="CV351" s="90">
        <v>3</v>
      </c>
      <c r="CW351" s="89">
        <f t="shared" ref="CW351:CW359" si="2041">(CV351*$D351*$E351*$G351*$K351*$CW$10)</f>
        <v>117724.31999999999</v>
      </c>
      <c r="CX351" s="104">
        <v>0</v>
      </c>
      <c r="CY351" s="89">
        <f t="shared" ref="CY351:CY359" si="2042">(CX351*$D351*$E351*$G351*$K351*$CY$10)</f>
        <v>0</v>
      </c>
      <c r="CZ351" s="90"/>
      <c r="DA351" s="89">
        <f t="shared" ref="DA351:DA359" si="2043">(CZ351*$D351*$E351*$G351*$J351*$DA$10)</f>
        <v>0</v>
      </c>
      <c r="DB351" s="90"/>
      <c r="DC351" s="95">
        <f t="shared" ref="DC351:DC359" si="2044">(DB351*$D351*$E351*$G351*$K351*$DC$10)</f>
        <v>0</v>
      </c>
      <c r="DD351" s="90"/>
      <c r="DE351" s="89">
        <f t="shared" ref="DE351:DE359" si="2045">(DD351*$D351*$E351*$G351*$K351*$DE$10)</f>
        <v>0</v>
      </c>
      <c r="DF351" s="105"/>
      <c r="DG351" s="89">
        <f t="shared" ref="DG351:DG359" si="2046">(DF351*$D351*$E351*$G351*$K351*$DG$10)</f>
        <v>0</v>
      </c>
      <c r="DH351" s="90">
        <v>9</v>
      </c>
      <c r="DI351" s="89">
        <f t="shared" ref="DI351:DI359" si="2047">(DH351*$D351*$E351*$G351*$K351*$DI$10)</f>
        <v>399085.44479999994</v>
      </c>
      <c r="DJ351" s="90">
        <v>1</v>
      </c>
      <c r="DK351" s="89">
        <f t="shared" ref="DK351:DK359" si="2048">(DJ351*$D351*$E351*$G351*$L351*$DK$10)</f>
        <v>62506.007999999994</v>
      </c>
      <c r="DL351" s="90">
        <v>1</v>
      </c>
      <c r="DM351" s="97">
        <f t="shared" ref="DM351:DM359" si="2049">(DL351*$D351*$E351*$G351*$M351*$DM$10)</f>
        <v>72036.072</v>
      </c>
      <c r="DN351" s="99">
        <f t="shared" ref="DN351:DO359" si="2050">SUM(N351,P351,R351,T351,V351,X351,Z351,AB351,AD351,AF351,AH351,AJ351,AL351,AP351,AR351,CF351,AT351,AV351,AX351,AZ351,BB351,CJ351,BD351,BF351,BH351,BL351,AN351,BN351,BP351,BR351,BT351,BV351,BX351,BZ351,CB351,CD351,CH351,CL351,CN351,CP351,CR351,CT351,CV351,CX351,BJ351,CZ351,DB351,DD351,DF351,DH351,DJ351,DL351)</f>
        <v>306</v>
      </c>
      <c r="DO351" s="97">
        <f t="shared" si="2050"/>
        <v>11567012.404800002</v>
      </c>
    </row>
    <row r="352" spans="1:119" ht="15.75" customHeight="1" x14ac:dyDescent="0.25">
      <c r="A352" s="100"/>
      <c r="B352" s="101">
        <v>306</v>
      </c>
      <c r="C352" s="82" t="s">
        <v>480</v>
      </c>
      <c r="D352" s="83">
        <v>22900</v>
      </c>
      <c r="E352" s="102">
        <v>1.49</v>
      </c>
      <c r="F352" s="102"/>
      <c r="G352" s="85">
        <v>1</v>
      </c>
      <c r="H352" s="86"/>
      <c r="I352" s="86"/>
      <c r="J352" s="83">
        <v>1.4</v>
      </c>
      <c r="K352" s="83">
        <v>1.68</v>
      </c>
      <c r="L352" s="83">
        <v>2.23</v>
      </c>
      <c r="M352" s="87">
        <v>2.57</v>
      </c>
      <c r="N352" s="90">
        <v>633</v>
      </c>
      <c r="O352" s="89">
        <f t="shared" si="1994"/>
        <v>33261833.220000003</v>
      </c>
      <c r="P352" s="90">
        <f>30-13</f>
        <v>17</v>
      </c>
      <c r="Q352" s="90">
        <f t="shared" si="1999"/>
        <v>893287.78</v>
      </c>
      <c r="R352" s="90"/>
      <c r="S352" s="89">
        <f t="shared" si="2000"/>
        <v>0</v>
      </c>
      <c r="T352" s="90"/>
      <c r="U352" s="89">
        <f t="shared" si="2001"/>
        <v>0</v>
      </c>
      <c r="V352" s="90"/>
      <c r="W352" s="89">
        <f t="shared" si="2002"/>
        <v>0</v>
      </c>
      <c r="X352" s="90"/>
      <c r="Y352" s="89">
        <f t="shared" si="2003"/>
        <v>0</v>
      </c>
      <c r="Z352" s="90"/>
      <c r="AA352" s="89">
        <f t="shared" si="2004"/>
        <v>0</v>
      </c>
      <c r="AB352" s="90"/>
      <c r="AC352" s="89">
        <f t="shared" si="2005"/>
        <v>0</v>
      </c>
      <c r="AD352" s="90">
        <v>150</v>
      </c>
      <c r="AE352" s="89">
        <f t="shared" si="2006"/>
        <v>7881951.0000000009</v>
      </c>
      <c r="AF352" s="90"/>
      <c r="AG352" s="89">
        <f t="shared" si="2007"/>
        <v>0</v>
      </c>
      <c r="AH352" s="92"/>
      <c r="AI352" s="89">
        <f t="shared" si="2008"/>
        <v>0</v>
      </c>
      <c r="AJ352" s="90">
        <v>130</v>
      </c>
      <c r="AK352" s="89">
        <f t="shared" si="2009"/>
        <v>6831024.2000000002</v>
      </c>
      <c r="AL352" s="104"/>
      <c r="AM352" s="89">
        <f t="shared" si="2010"/>
        <v>0</v>
      </c>
      <c r="AN352" s="90">
        <v>27</v>
      </c>
      <c r="AO352" s="95">
        <f t="shared" si="2011"/>
        <v>1702501.4160000002</v>
      </c>
      <c r="AP352" s="90"/>
      <c r="AQ352" s="89">
        <f t="shared" si="2012"/>
        <v>0</v>
      </c>
      <c r="AR352" s="90">
        <v>1</v>
      </c>
      <c r="AS352" s="90">
        <f t="shared" si="2013"/>
        <v>42992.46</v>
      </c>
      <c r="AT352" s="90">
        <f>200-45</f>
        <v>155</v>
      </c>
      <c r="AU352" s="90">
        <f t="shared" si="2014"/>
        <v>8514895.5499999989</v>
      </c>
      <c r="AV352" s="90"/>
      <c r="AW352" s="89">
        <f t="shared" si="2015"/>
        <v>0</v>
      </c>
      <c r="AX352" s="90"/>
      <c r="AY352" s="89">
        <f t="shared" si="2016"/>
        <v>0</v>
      </c>
      <c r="AZ352" s="90"/>
      <c r="BA352" s="89">
        <f t="shared" si="2017"/>
        <v>0</v>
      </c>
      <c r="BB352" s="90">
        <v>12</v>
      </c>
      <c r="BC352" s="89">
        <f t="shared" si="2018"/>
        <v>630556.07999999996</v>
      </c>
      <c r="BD352" s="90">
        <v>11</v>
      </c>
      <c r="BE352" s="89">
        <f t="shared" si="2019"/>
        <v>578009.74000000011</v>
      </c>
      <c r="BF352" s="90">
        <v>8</v>
      </c>
      <c r="BG352" s="89">
        <f t="shared" si="2020"/>
        <v>458586.24</v>
      </c>
      <c r="BH352" s="90">
        <v>317</v>
      </c>
      <c r="BI352" s="89">
        <f t="shared" si="2021"/>
        <v>18171479.759999998</v>
      </c>
      <c r="BJ352" s="90"/>
      <c r="BK352" s="89">
        <f t="shared" si="2022"/>
        <v>0</v>
      </c>
      <c r="BL352" s="90"/>
      <c r="BM352" s="89">
        <f t="shared" si="2023"/>
        <v>0</v>
      </c>
      <c r="BN352" s="90">
        <f>303-40</f>
        <v>263</v>
      </c>
      <c r="BO352" s="89">
        <f t="shared" si="2024"/>
        <v>16583624.903999999</v>
      </c>
      <c r="BP352" s="90">
        <v>72</v>
      </c>
      <c r="BQ352" s="89">
        <f t="shared" si="2025"/>
        <v>4127276.1599999997</v>
      </c>
      <c r="BR352" s="90">
        <v>16</v>
      </c>
      <c r="BS352" s="89">
        <f t="shared" si="2026"/>
        <v>1146465.6000000001</v>
      </c>
      <c r="BT352" s="90">
        <v>73</v>
      </c>
      <c r="BU352" s="89">
        <f t="shared" si="2027"/>
        <v>3766139.4959999998</v>
      </c>
      <c r="BV352" s="90">
        <v>133</v>
      </c>
      <c r="BW352" s="89">
        <f t="shared" si="2028"/>
        <v>9529995.2999999989</v>
      </c>
      <c r="BX352" s="90">
        <v>88</v>
      </c>
      <c r="BY352" s="89">
        <f t="shared" si="2029"/>
        <v>5044448.6399999997</v>
      </c>
      <c r="BZ352" s="90">
        <v>69</v>
      </c>
      <c r="CA352" s="97">
        <f t="shared" si="2030"/>
        <v>3955306.32</v>
      </c>
      <c r="CB352" s="90"/>
      <c r="CC352" s="89">
        <f t="shared" si="2031"/>
        <v>0</v>
      </c>
      <c r="CD352" s="90"/>
      <c r="CE352" s="89">
        <f t="shared" si="2032"/>
        <v>0</v>
      </c>
      <c r="CF352" s="90"/>
      <c r="CG352" s="89">
        <f t="shared" si="2033"/>
        <v>0</v>
      </c>
      <c r="CH352" s="90"/>
      <c r="CI352" s="90">
        <f t="shared" si="2034"/>
        <v>0</v>
      </c>
      <c r="CJ352" s="90"/>
      <c r="CK352" s="89">
        <f t="shared" si="2035"/>
        <v>0</v>
      </c>
      <c r="CL352" s="90">
        <v>13</v>
      </c>
      <c r="CM352" s="89">
        <f t="shared" si="2036"/>
        <v>434701.53999999992</v>
      </c>
      <c r="CN352" s="90"/>
      <c r="CO352" s="89">
        <f t="shared" si="2037"/>
        <v>0</v>
      </c>
      <c r="CP352" s="90">
        <v>160</v>
      </c>
      <c r="CQ352" s="89">
        <f t="shared" si="2038"/>
        <v>5350172.7999999989</v>
      </c>
      <c r="CR352" s="90">
        <v>13</v>
      </c>
      <c r="CS352" s="89">
        <f t="shared" si="2039"/>
        <v>701732.48599999992</v>
      </c>
      <c r="CT352" s="90">
        <v>74</v>
      </c>
      <c r="CU352" s="89">
        <f t="shared" si="2040"/>
        <v>3994477.2279999992</v>
      </c>
      <c r="CV352" s="90">
        <v>5</v>
      </c>
      <c r="CW352" s="89">
        <f t="shared" si="2041"/>
        <v>286616.39999999997</v>
      </c>
      <c r="CX352" s="104"/>
      <c r="CY352" s="89">
        <f t="shared" si="2042"/>
        <v>0</v>
      </c>
      <c r="CZ352" s="90"/>
      <c r="DA352" s="89">
        <f t="shared" si="2043"/>
        <v>0</v>
      </c>
      <c r="DB352" s="90"/>
      <c r="DC352" s="95">
        <f t="shared" si="2044"/>
        <v>0</v>
      </c>
      <c r="DD352" s="90">
        <v>25</v>
      </c>
      <c r="DE352" s="89">
        <f t="shared" si="2045"/>
        <v>1433082</v>
      </c>
      <c r="DF352" s="105"/>
      <c r="DG352" s="89">
        <f t="shared" si="2046"/>
        <v>0</v>
      </c>
      <c r="DH352" s="90">
        <v>96</v>
      </c>
      <c r="DI352" s="89">
        <f t="shared" si="2047"/>
        <v>6218429.4143999992</v>
      </c>
      <c r="DJ352" s="90">
        <v>1</v>
      </c>
      <c r="DK352" s="89">
        <f t="shared" si="2048"/>
        <v>91307.796000000002</v>
      </c>
      <c r="DL352" s="90">
        <v>20</v>
      </c>
      <c r="DM352" s="97">
        <f t="shared" si="2049"/>
        <v>2104583.2799999998</v>
      </c>
      <c r="DN352" s="99">
        <f t="shared" si="2050"/>
        <v>2582</v>
      </c>
      <c r="DO352" s="97">
        <f t="shared" si="2050"/>
        <v>143735476.81040001</v>
      </c>
    </row>
    <row r="353" spans="1:119" ht="15.75" customHeight="1" x14ac:dyDescent="0.25">
      <c r="A353" s="100"/>
      <c r="B353" s="101">
        <v>307</v>
      </c>
      <c r="C353" s="82" t="s">
        <v>481</v>
      </c>
      <c r="D353" s="83">
        <v>22900</v>
      </c>
      <c r="E353" s="102">
        <v>2.14</v>
      </c>
      <c r="F353" s="102"/>
      <c r="G353" s="85">
        <v>1</v>
      </c>
      <c r="H353" s="86"/>
      <c r="I353" s="86"/>
      <c r="J353" s="83">
        <v>1.4</v>
      </c>
      <c r="K353" s="83">
        <v>1.68</v>
      </c>
      <c r="L353" s="83">
        <v>2.23</v>
      </c>
      <c r="M353" s="87">
        <v>2.57</v>
      </c>
      <c r="N353" s="90">
        <v>5</v>
      </c>
      <c r="O353" s="89">
        <f t="shared" si="1994"/>
        <v>377346.2</v>
      </c>
      <c r="P353" s="90">
        <v>5</v>
      </c>
      <c r="Q353" s="90">
        <f t="shared" si="1999"/>
        <v>377346.2</v>
      </c>
      <c r="R353" s="90"/>
      <c r="S353" s="89">
        <f t="shared" si="2000"/>
        <v>0</v>
      </c>
      <c r="T353" s="90"/>
      <c r="U353" s="89">
        <f t="shared" si="2001"/>
        <v>0</v>
      </c>
      <c r="V353" s="90"/>
      <c r="W353" s="89">
        <f t="shared" si="2002"/>
        <v>0</v>
      </c>
      <c r="X353" s="90"/>
      <c r="Y353" s="89">
        <f t="shared" si="2003"/>
        <v>0</v>
      </c>
      <c r="Z353" s="90"/>
      <c r="AA353" s="89">
        <f t="shared" si="2004"/>
        <v>0</v>
      </c>
      <c r="AB353" s="90"/>
      <c r="AC353" s="89">
        <f t="shared" si="2005"/>
        <v>0</v>
      </c>
      <c r="AD353" s="90">
        <v>1</v>
      </c>
      <c r="AE353" s="89">
        <f t="shared" si="2006"/>
        <v>75469.240000000005</v>
      </c>
      <c r="AF353" s="90"/>
      <c r="AG353" s="89">
        <f t="shared" si="2007"/>
        <v>0</v>
      </c>
      <c r="AH353" s="92"/>
      <c r="AI353" s="89">
        <f t="shared" si="2008"/>
        <v>0</v>
      </c>
      <c r="AJ353" s="90"/>
      <c r="AK353" s="89">
        <f t="shared" si="2009"/>
        <v>0</v>
      </c>
      <c r="AL353" s="104"/>
      <c r="AM353" s="89">
        <f t="shared" si="2010"/>
        <v>0</v>
      </c>
      <c r="AN353" s="90"/>
      <c r="AO353" s="95">
        <f t="shared" si="2011"/>
        <v>0</v>
      </c>
      <c r="AP353" s="90"/>
      <c r="AQ353" s="89">
        <f t="shared" si="2012"/>
        <v>0</v>
      </c>
      <c r="AR353" s="90"/>
      <c r="AS353" s="90">
        <f t="shared" si="2013"/>
        <v>0</v>
      </c>
      <c r="AT353" s="90"/>
      <c r="AU353" s="90">
        <f t="shared" si="2014"/>
        <v>0</v>
      </c>
      <c r="AV353" s="90"/>
      <c r="AW353" s="89">
        <f t="shared" si="2015"/>
        <v>0</v>
      </c>
      <c r="AX353" s="90"/>
      <c r="AY353" s="89">
        <f t="shared" si="2016"/>
        <v>0</v>
      </c>
      <c r="AZ353" s="90"/>
      <c r="BA353" s="89">
        <f t="shared" si="2017"/>
        <v>0</v>
      </c>
      <c r="BB353" s="90"/>
      <c r="BC353" s="89">
        <f t="shared" si="2018"/>
        <v>0</v>
      </c>
      <c r="BD353" s="90"/>
      <c r="BE353" s="89">
        <f t="shared" si="2019"/>
        <v>0</v>
      </c>
      <c r="BF353" s="90"/>
      <c r="BG353" s="89">
        <f t="shared" si="2020"/>
        <v>0</v>
      </c>
      <c r="BH353" s="90"/>
      <c r="BI353" s="89">
        <f t="shared" si="2021"/>
        <v>0</v>
      </c>
      <c r="BJ353" s="90"/>
      <c r="BK353" s="89">
        <f t="shared" si="2022"/>
        <v>0</v>
      </c>
      <c r="BL353" s="90"/>
      <c r="BM353" s="89">
        <f t="shared" si="2023"/>
        <v>0</v>
      </c>
      <c r="BN353" s="90"/>
      <c r="BO353" s="89">
        <f t="shared" si="2024"/>
        <v>0</v>
      </c>
      <c r="BP353" s="90"/>
      <c r="BQ353" s="89">
        <f t="shared" si="2025"/>
        <v>0</v>
      </c>
      <c r="BR353" s="90"/>
      <c r="BS353" s="89">
        <f t="shared" si="2026"/>
        <v>0</v>
      </c>
      <c r="BT353" s="90"/>
      <c r="BU353" s="89">
        <f t="shared" si="2027"/>
        <v>0</v>
      </c>
      <c r="BV353" s="90"/>
      <c r="BW353" s="89">
        <f t="shared" si="2028"/>
        <v>0</v>
      </c>
      <c r="BX353" s="90"/>
      <c r="BY353" s="89">
        <f t="shared" si="2029"/>
        <v>0</v>
      </c>
      <c r="BZ353" s="90">
        <v>1</v>
      </c>
      <c r="CA353" s="97">
        <f t="shared" si="2030"/>
        <v>82330.080000000002</v>
      </c>
      <c r="CB353" s="90"/>
      <c r="CC353" s="89">
        <f t="shared" si="2031"/>
        <v>0</v>
      </c>
      <c r="CD353" s="90"/>
      <c r="CE353" s="89">
        <f t="shared" si="2032"/>
        <v>0</v>
      </c>
      <c r="CF353" s="90"/>
      <c r="CG353" s="89">
        <f t="shared" si="2033"/>
        <v>0</v>
      </c>
      <c r="CH353" s="90"/>
      <c r="CI353" s="90">
        <f t="shared" si="2034"/>
        <v>0</v>
      </c>
      <c r="CJ353" s="90"/>
      <c r="CK353" s="89">
        <f t="shared" si="2035"/>
        <v>0</v>
      </c>
      <c r="CL353" s="90"/>
      <c r="CM353" s="89">
        <f t="shared" si="2036"/>
        <v>0</v>
      </c>
      <c r="CN353" s="90"/>
      <c r="CO353" s="89">
        <f t="shared" si="2037"/>
        <v>0</v>
      </c>
      <c r="CP353" s="90"/>
      <c r="CQ353" s="89">
        <f t="shared" si="2038"/>
        <v>0</v>
      </c>
      <c r="CR353" s="90"/>
      <c r="CS353" s="89">
        <f t="shared" si="2039"/>
        <v>0</v>
      </c>
      <c r="CT353" s="90"/>
      <c r="CU353" s="89">
        <f t="shared" si="2040"/>
        <v>0</v>
      </c>
      <c r="CV353" s="90"/>
      <c r="CW353" s="89">
        <f t="shared" si="2041"/>
        <v>0</v>
      </c>
      <c r="CX353" s="104"/>
      <c r="CY353" s="89">
        <f t="shared" si="2042"/>
        <v>0</v>
      </c>
      <c r="CZ353" s="90"/>
      <c r="DA353" s="89">
        <f t="shared" si="2043"/>
        <v>0</v>
      </c>
      <c r="DB353" s="90"/>
      <c r="DC353" s="95">
        <f t="shared" si="2044"/>
        <v>0</v>
      </c>
      <c r="DD353" s="90"/>
      <c r="DE353" s="89">
        <f t="shared" si="2045"/>
        <v>0</v>
      </c>
      <c r="DF353" s="105"/>
      <c r="DG353" s="89">
        <f t="shared" si="2046"/>
        <v>0</v>
      </c>
      <c r="DH353" s="90"/>
      <c r="DI353" s="89">
        <f t="shared" si="2047"/>
        <v>0</v>
      </c>
      <c r="DJ353" s="90"/>
      <c r="DK353" s="89">
        <f t="shared" si="2048"/>
        <v>0</v>
      </c>
      <c r="DL353" s="90"/>
      <c r="DM353" s="97">
        <f t="shared" si="2049"/>
        <v>0</v>
      </c>
      <c r="DN353" s="99">
        <f t="shared" si="2050"/>
        <v>12</v>
      </c>
      <c r="DO353" s="97">
        <f t="shared" si="2050"/>
        <v>912491.72</v>
      </c>
    </row>
    <row r="354" spans="1:119" ht="27.75" customHeight="1" x14ac:dyDescent="0.25">
      <c r="A354" s="100"/>
      <c r="B354" s="101">
        <v>308</v>
      </c>
      <c r="C354" s="82" t="s">
        <v>482</v>
      </c>
      <c r="D354" s="83">
        <v>22900</v>
      </c>
      <c r="E354" s="102">
        <v>1.25</v>
      </c>
      <c r="F354" s="102"/>
      <c r="G354" s="85">
        <v>1</v>
      </c>
      <c r="H354" s="86"/>
      <c r="I354" s="86"/>
      <c r="J354" s="83">
        <v>1.4</v>
      </c>
      <c r="K354" s="83">
        <v>1.68</v>
      </c>
      <c r="L354" s="83">
        <v>2.23</v>
      </c>
      <c r="M354" s="87">
        <v>2.57</v>
      </c>
      <c r="N354" s="90">
        <v>150</v>
      </c>
      <c r="O354" s="89">
        <f>(N354*$D354*$E354*$G354*$J354*$O$10)</f>
        <v>6612375.0000000009</v>
      </c>
      <c r="P354" s="90">
        <v>1</v>
      </c>
      <c r="Q354" s="90">
        <f t="shared" si="1999"/>
        <v>44082.5</v>
      </c>
      <c r="R354" s="90"/>
      <c r="S354" s="89">
        <f t="shared" si="2000"/>
        <v>0</v>
      </c>
      <c r="T354" s="90"/>
      <c r="U354" s="89">
        <f t="shared" si="2001"/>
        <v>0</v>
      </c>
      <c r="V354" s="90"/>
      <c r="W354" s="89">
        <f t="shared" si="2002"/>
        <v>0</v>
      </c>
      <c r="X354" s="90">
        <v>0</v>
      </c>
      <c r="Y354" s="89">
        <f t="shared" si="2003"/>
        <v>0</v>
      </c>
      <c r="Z354" s="90"/>
      <c r="AA354" s="89">
        <f t="shared" si="2004"/>
        <v>0</v>
      </c>
      <c r="AB354" s="90">
        <v>0</v>
      </c>
      <c r="AC354" s="89">
        <f t="shared" si="2005"/>
        <v>0</v>
      </c>
      <c r="AD354" s="90">
        <v>3</v>
      </c>
      <c r="AE354" s="89">
        <f t="shared" si="2006"/>
        <v>132247.5</v>
      </c>
      <c r="AF354" s="90">
        <v>0</v>
      </c>
      <c r="AG354" s="89">
        <f t="shared" si="2007"/>
        <v>0</v>
      </c>
      <c r="AH354" s="92"/>
      <c r="AI354" s="89">
        <f t="shared" si="2008"/>
        <v>0</v>
      </c>
      <c r="AJ354" s="90">
        <v>4</v>
      </c>
      <c r="AK354" s="89">
        <f t="shared" si="2009"/>
        <v>176330</v>
      </c>
      <c r="AL354" s="104">
        <v>0</v>
      </c>
      <c r="AM354" s="89">
        <f t="shared" si="2010"/>
        <v>0</v>
      </c>
      <c r="AN354" s="90"/>
      <c r="AO354" s="95">
        <f t="shared" si="2011"/>
        <v>0</v>
      </c>
      <c r="AP354" s="90"/>
      <c r="AQ354" s="89">
        <f t="shared" si="2012"/>
        <v>0</v>
      </c>
      <c r="AR354" s="90"/>
      <c r="AS354" s="90">
        <f t="shared" si="2013"/>
        <v>0</v>
      </c>
      <c r="AT354" s="90"/>
      <c r="AU354" s="90">
        <f t="shared" si="2014"/>
        <v>0</v>
      </c>
      <c r="AV354" s="90">
        <v>0</v>
      </c>
      <c r="AW354" s="89">
        <f t="shared" si="2015"/>
        <v>0</v>
      </c>
      <c r="AX354" s="90">
        <v>0</v>
      </c>
      <c r="AY354" s="89">
        <f t="shared" si="2016"/>
        <v>0</v>
      </c>
      <c r="AZ354" s="90">
        <v>0</v>
      </c>
      <c r="BA354" s="89">
        <f t="shared" si="2017"/>
        <v>0</v>
      </c>
      <c r="BB354" s="90"/>
      <c r="BC354" s="89">
        <f t="shared" si="2018"/>
        <v>0</v>
      </c>
      <c r="BD354" s="90"/>
      <c r="BE354" s="89">
        <f t="shared" si="2019"/>
        <v>0</v>
      </c>
      <c r="BF354" s="90">
        <v>1</v>
      </c>
      <c r="BG354" s="89">
        <f t="shared" si="2020"/>
        <v>48090</v>
      </c>
      <c r="BH354" s="90">
        <v>11</v>
      </c>
      <c r="BI354" s="89">
        <f t="shared" si="2021"/>
        <v>528990</v>
      </c>
      <c r="BJ354" s="90"/>
      <c r="BK354" s="89">
        <f t="shared" si="2022"/>
        <v>0</v>
      </c>
      <c r="BL354" s="90">
        <v>0</v>
      </c>
      <c r="BM354" s="89">
        <f t="shared" si="2023"/>
        <v>0</v>
      </c>
      <c r="BN354" s="90">
        <v>1</v>
      </c>
      <c r="BO354" s="89">
        <f t="shared" si="2024"/>
        <v>52899.000000000007</v>
      </c>
      <c r="BP354" s="90"/>
      <c r="BQ354" s="89">
        <f t="shared" si="2025"/>
        <v>0</v>
      </c>
      <c r="BR354" s="90">
        <v>1</v>
      </c>
      <c r="BS354" s="89">
        <f t="shared" si="2026"/>
        <v>60112.5</v>
      </c>
      <c r="BT354" s="90">
        <v>1</v>
      </c>
      <c r="BU354" s="89">
        <f t="shared" si="2027"/>
        <v>43281</v>
      </c>
      <c r="BV354" s="90">
        <v>16</v>
      </c>
      <c r="BW354" s="89">
        <f t="shared" si="2028"/>
        <v>961800</v>
      </c>
      <c r="BX354" s="90">
        <v>12</v>
      </c>
      <c r="BY354" s="89">
        <f t="shared" si="2029"/>
        <v>577080</v>
      </c>
      <c r="BZ354" s="90">
        <v>4</v>
      </c>
      <c r="CA354" s="97">
        <f t="shared" si="2030"/>
        <v>192360</v>
      </c>
      <c r="CB354" s="90">
        <v>0</v>
      </c>
      <c r="CC354" s="89">
        <f t="shared" si="2031"/>
        <v>0</v>
      </c>
      <c r="CD354" s="90"/>
      <c r="CE354" s="89">
        <f t="shared" si="2032"/>
        <v>0</v>
      </c>
      <c r="CF354" s="90">
        <v>0</v>
      </c>
      <c r="CG354" s="89">
        <f t="shared" si="2033"/>
        <v>0</v>
      </c>
      <c r="CH354" s="90"/>
      <c r="CI354" s="90">
        <f t="shared" si="2034"/>
        <v>0</v>
      </c>
      <c r="CJ354" s="90"/>
      <c r="CK354" s="89">
        <f t="shared" si="2035"/>
        <v>0</v>
      </c>
      <c r="CL354" s="90"/>
      <c r="CM354" s="89">
        <f t="shared" si="2036"/>
        <v>0</v>
      </c>
      <c r="CN354" s="90"/>
      <c r="CO354" s="89">
        <f t="shared" si="2037"/>
        <v>0</v>
      </c>
      <c r="CP354" s="90"/>
      <c r="CQ354" s="89">
        <f t="shared" si="2038"/>
        <v>0</v>
      </c>
      <c r="CR354" s="90"/>
      <c r="CS354" s="89">
        <f t="shared" si="2039"/>
        <v>0</v>
      </c>
      <c r="CT354" s="90"/>
      <c r="CU354" s="89">
        <f t="shared" si="2040"/>
        <v>0</v>
      </c>
      <c r="CV354" s="90">
        <v>0</v>
      </c>
      <c r="CW354" s="89">
        <f t="shared" si="2041"/>
        <v>0</v>
      </c>
      <c r="CX354" s="104">
        <v>0</v>
      </c>
      <c r="CY354" s="89">
        <f t="shared" si="2042"/>
        <v>0</v>
      </c>
      <c r="CZ354" s="90"/>
      <c r="DA354" s="89">
        <f t="shared" si="2043"/>
        <v>0</v>
      </c>
      <c r="DB354" s="90">
        <v>0</v>
      </c>
      <c r="DC354" s="95">
        <f t="shared" si="2044"/>
        <v>0</v>
      </c>
      <c r="DD354" s="90">
        <v>5</v>
      </c>
      <c r="DE354" s="89">
        <f t="shared" si="2045"/>
        <v>240450</v>
      </c>
      <c r="DF354" s="105"/>
      <c r="DG354" s="89">
        <f t="shared" si="2046"/>
        <v>0</v>
      </c>
      <c r="DH354" s="90"/>
      <c r="DI354" s="89">
        <f t="shared" si="2047"/>
        <v>0</v>
      </c>
      <c r="DJ354" s="90"/>
      <c r="DK354" s="89">
        <f t="shared" si="2048"/>
        <v>0</v>
      </c>
      <c r="DL354" s="90">
        <v>1</v>
      </c>
      <c r="DM354" s="97">
        <f t="shared" si="2049"/>
        <v>88279.5</v>
      </c>
      <c r="DN354" s="99">
        <f t="shared" si="2050"/>
        <v>211</v>
      </c>
      <c r="DO354" s="97">
        <f t="shared" si="2050"/>
        <v>9758377</v>
      </c>
    </row>
    <row r="355" spans="1:119" ht="27.75" customHeight="1" x14ac:dyDescent="0.25">
      <c r="A355" s="100"/>
      <c r="B355" s="101">
        <v>309</v>
      </c>
      <c r="C355" s="82" t="s">
        <v>483</v>
      </c>
      <c r="D355" s="83">
        <v>22900</v>
      </c>
      <c r="E355" s="102">
        <v>2.76</v>
      </c>
      <c r="F355" s="102"/>
      <c r="G355" s="85">
        <v>1</v>
      </c>
      <c r="H355" s="86"/>
      <c r="I355" s="86"/>
      <c r="J355" s="83">
        <v>1.4</v>
      </c>
      <c r="K355" s="83">
        <v>1.68</v>
      </c>
      <c r="L355" s="83">
        <v>2.23</v>
      </c>
      <c r="M355" s="87">
        <v>2.57</v>
      </c>
      <c r="N355" s="90">
        <v>14</v>
      </c>
      <c r="O355" s="89">
        <f t="shared" si="1994"/>
        <v>1362678.2399999998</v>
      </c>
      <c r="P355" s="90">
        <v>0</v>
      </c>
      <c r="Q355" s="90">
        <f t="shared" si="1999"/>
        <v>0</v>
      </c>
      <c r="R355" s="90"/>
      <c r="S355" s="89">
        <f t="shared" si="2000"/>
        <v>0</v>
      </c>
      <c r="T355" s="90"/>
      <c r="U355" s="89">
        <f t="shared" si="2001"/>
        <v>0</v>
      </c>
      <c r="V355" s="90">
        <v>4</v>
      </c>
      <c r="W355" s="89">
        <f t="shared" si="2002"/>
        <v>389336.64</v>
      </c>
      <c r="X355" s="90"/>
      <c r="Y355" s="89">
        <f t="shared" si="2003"/>
        <v>0</v>
      </c>
      <c r="Z355" s="90"/>
      <c r="AA355" s="89">
        <f t="shared" si="2004"/>
        <v>0</v>
      </c>
      <c r="AB355" s="90"/>
      <c r="AC355" s="89">
        <f t="shared" si="2005"/>
        <v>0</v>
      </c>
      <c r="AD355" s="90"/>
      <c r="AE355" s="89">
        <f t="shared" si="2006"/>
        <v>0</v>
      </c>
      <c r="AF355" s="90"/>
      <c r="AG355" s="89">
        <f t="shared" si="2007"/>
        <v>0</v>
      </c>
      <c r="AH355" s="92"/>
      <c r="AI355" s="89">
        <f t="shared" si="2008"/>
        <v>0</v>
      </c>
      <c r="AJ355" s="90"/>
      <c r="AK355" s="89">
        <f t="shared" si="2009"/>
        <v>0</v>
      </c>
      <c r="AL355" s="104">
        <v>0</v>
      </c>
      <c r="AM355" s="89">
        <f t="shared" si="2010"/>
        <v>0</v>
      </c>
      <c r="AN355" s="90"/>
      <c r="AO355" s="95">
        <f t="shared" si="2011"/>
        <v>0</v>
      </c>
      <c r="AP355" s="90"/>
      <c r="AQ355" s="89">
        <f t="shared" si="2012"/>
        <v>0</v>
      </c>
      <c r="AR355" s="90"/>
      <c r="AS355" s="90">
        <f t="shared" si="2013"/>
        <v>0</v>
      </c>
      <c r="AT355" s="90"/>
      <c r="AU355" s="90">
        <f t="shared" si="2014"/>
        <v>0</v>
      </c>
      <c r="AV355" s="90"/>
      <c r="AW355" s="89">
        <f t="shared" si="2015"/>
        <v>0</v>
      </c>
      <c r="AX355" s="90"/>
      <c r="AY355" s="89">
        <f t="shared" si="2016"/>
        <v>0</v>
      </c>
      <c r="AZ355" s="90"/>
      <c r="BA355" s="89">
        <f t="shared" si="2017"/>
        <v>0</v>
      </c>
      <c r="BB355" s="90"/>
      <c r="BC355" s="89">
        <f t="shared" si="2018"/>
        <v>0</v>
      </c>
      <c r="BD355" s="90"/>
      <c r="BE355" s="89">
        <f t="shared" si="2019"/>
        <v>0</v>
      </c>
      <c r="BF355" s="90"/>
      <c r="BG355" s="89">
        <f t="shared" si="2020"/>
        <v>0</v>
      </c>
      <c r="BH355" s="90"/>
      <c r="BI355" s="89">
        <f t="shared" si="2021"/>
        <v>0</v>
      </c>
      <c r="BJ355" s="90"/>
      <c r="BK355" s="89">
        <f t="shared" si="2022"/>
        <v>0</v>
      </c>
      <c r="BL355" s="90"/>
      <c r="BM355" s="89">
        <f t="shared" si="2023"/>
        <v>0</v>
      </c>
      <c r="BN355" s="90"/>
      <c r="BO355" s="89">
        <f t="shared" si="2024"/>
        <v>0</v>
      </c>
      <c r="BP355" s="90">
        <v>1</v>
      </c>
      <c r="BQ355" s="89">
        <f t="shared" si="2025"/>
        <v>106182.71999999999</v>
      </c>
      <c r="BR355" s="90"/>
      <c r="BS355" s="89">
        <f t="shared" si="2026"/>
        <v>0</v>
      </c>
      <c r="BT355" s="90"/>
      <c r="BU355" s="89">
        <f t="shared" si="2027"/>
        <v>0</v>
      </c>
      <c r="BV355" s="90"/>
      <c r="BW355" s="89">
        <f t="shared" si="2028"/>
        <v>0</v>
      </c>
      <c r="BX355" s="90"/>
      <c r="BY355" s="89">
        <f t="shared" si="2029"/>
        <v>0</v>
      </c>
      <c r="BZ355" s="90"/>
      <c r="CA355" s="97">
        <f t="shared" si="2030"/>
        <v>0</v>
      </c>
      <c r="CB355" s="90"/>
      <c r="CC355" s="89">
        <f t="shared" si="2031"/>
        <v>0</v>
      </c>
      <c r="CD355" s="90"/>
      <c r="CE355" s="89">
        <f t="shared" si="2032"/>
        <v>0</v>
      </c>
      <c r="CF355" s="90"/>
      <c r="CG355" s="89">
        <f t="shared" si="2033"/>
        <v>0</v>
      </c>
      <c r="CH355" s="90"/>
      <c r="CI355" s="90">
        <f t="shared" si="2034"/>
        <v>0</v>
      </c>
      <c r="CJ355" s="90"/>
      <c r="CK355" s="89">
        <f t="shared" si="2035"/>
        <v>0</v>
      </c>
      <c r="CL355" s="90"/>
      <c r="CM355" s="89">
        <f t="shared" si="2036"/>
        <v>0</v>
      </c>
      <c r="CN355" s="90"/>
      <c r="CO355" s="89">
        <f t="shared" si="2037"/>
        <v>0</v>
      </c>
      <c r="CP355" s="90"/>
      <c r="CQ355" s="89">
        <f t="shared" si="2038"/>
        <v>0</v>
      </c>
      <c r="CR355" s="90"/>
      <c r="CS355" s="89">
        <f t="shared" si="2039"/>
        <v>0</v>
      </c>
      <c r="CT355" s="90"/>
      <c r="CU355" s="89">
        <f t="shared" si="2040"/>
        <v>0</v>
      </c>
      <c r="CV355" s="90"/>
      <c r="CW355" s="89">
        <f t="shared" si="2041"/>
        <v>0</v>
      </c>
      <c r="CX355" s="104">
        <v>0</v>
      </c>
      <c r="CY355" s="89">
        <f t="shared" si="2042"/>
        <v>0</v>
      </c>
      <c r="CZ355" s="90"/>
      <c r="DA355" s="89">
        <f t="shared" si="2043"/>
        <v>0</v>
      </c>
      <c r="DB355" s="90"/>
      <c r="DC355" s="95">
        <f t="shared" si="2044"/>
        <v>0</v>
      </c>
      <c r="DD355" s="90"/>
      <c r="DE355" s="89">
        <f t="shared" si="2045"/>
        <v>0</v>
      </c>
      <c r="DF355" s="105"/>
      <c r="DG355" s="89">
        <f t="shared" si="2046"/>
        <v>0</v>
      </c>
      <c r="DH355" s="90"/>
      <c r="DI355" s="89">
        <f t="shared" si="2047"/>
        <v>0</v>
      </c>
      <c r="DJ355" s="90"/>
      <c r="DK355" s="89">
        <f t="shared" si="2048"/>
        <v>0</v>
      </c>
      <c r="DL355" s="90"/>
      <c r="DM355" s="97">
        <f t="shared" si="2049"/>
        <v>0</v>
      </c>
      <c r="DN355" s="99">
        <f t="shared" si="2050"/>
        <v>19</v>
      </c>
      <c r="DO355" s="97">
        <f t="shared" si="2050"/>
        <v>1858197.5999999999</v>
      </c>
    </row>
    <row r="356" spans="1:119" ht="45" customHeight="1" x14ac:dyDescent="0.25">
      <c r="A356" s="100"/>
      <c r="B356" s="101">
        <v>310</v>
      </c>
      <c r="C356" s="82" t="s">
        <v>484</v>
      </c>
      <c r="D356" s="83">
        <v>22900</v>
      </c>
      <c r="E356" s="102">
        <v>0.76</v>
      </c>
      <c r="F356" s="102"/>
      <c r="G356" s="85">
        <v>1</v>
      </c>
      <c r="H356" s="86"/>
      <c r="I356" s="86"/>
      <c r="J356" s="83">
        <v>1.4</v>
      </c>
      <c r="K356" s="83">
        <v>1.68</v>
      </c>
      <c r="L356" s="83">
        <v>2.23</v>
      </c>
      <c r="M356" s="87">
        <v>2.57</v>
      </c>
      <c r="N356" s="90">
        <v>1</v>
      </c>
      <c r="O356" s="89">
        <f t="shared" si="1994"/>
        <v>26802.16</v>
      </c>
      <c r="P356" s="90">
        <v>4</v>
      </c>
      <c r="Q356" s="90">
        <f t="shared" si="1999"/>
        <v>107208.64</v>
      </c>
      <c r="R356" s="90">
        <v>0</v>
      </c>
      <c r="S356" s="89">
        <f t="shared" si="2000"/>
        <v>0</v>
      </c>
      <c r="T356" s="90"/>
      <c r="U356" s="89">
        <f t="shared" si="2001"/>
        <v>0</v>
      </c>
      <c r="V356" s="90"/>
      <c r="W356" s="89">
        <f t="shared" si="2002"/>
        <v>0</v>
      </c>
      <c r="X356" s="90">
        <v>0</v>
      </c>
      <c r="Y356" s="89">
        <f t="shared" si="2003"/>
        <v>0</v>
      </c>
      <c r="Z356" s="90"/>
      <c r="AA356" s="89">
        <f t="shared" si="2004"/>
        <v>0</v>
      </c>
      <c r="AB356" s="90">
        <v>0</v>
      </c>
      <c r="AC356" s="89">
        <f t="shared" si="2005"/>
        <v>0</v>
      </c>
      <c r="AD356" s="90"/>
      <c r="AE356" s="89">
        <f t="shared" si="2006"/>
        <v>0</v>
      </c>
      <c r="AF356" s="90">
        <v>0</v>
      </c>
      <c r="AG356" s="89">
        <f t="shared" si="2007"/>
        <v>0</v>
      </c>
      <c r="AH356" s="92"/>
      <c r="AI356" s="89">
        <f t="shared" si="2008"/>
        <v>0</v>
      </c>
      <c r="AJ356" s="90"/>
      <c r="AK356" s="89">
        <f t="shared" si="2009"/>
        <v>0</v>
      </c>
      <c r="AL356" s="104">
        <v>0</v>
      </c>
      <c r="AM356" s="89">
        <f t="shared" si="2010"/>
        <v>0</v>
      </c>
      <c r="AN356" s="90">
        <v>0</v>
      </c>
      <c r="AO356" s="95">
        <f t="shared" si="2011"/>
        <v>0</v>
      </c>
      <c r="AP356" s="90"/>
      <c r="AQ356" s="89">
        <f t="shared" si="2012"/>
        <v>0</v>
      </c>
      <c r="AR356" s="90">
        <v>0</v>
      </c>
      <c r="AS356" s="90">
        <f t="shared" si="2013"/>
        <v>0</v>
      </c>
      <c r="AT356" s="90">
        <v>0</v>
      </c>
      <c r="AU356" s="90">
        <f t="shared" si="2014"/>
        <v>0</v>
      </c>
      <c r="AV356" s="90">
        <v>0</v>
      </c>
      <c r="AW356" s="89">
        <f t="shared" si="2015"/>
        <v>0</v>
      </c>
      <c r="AX356" s="90">
        <v>0</v>
      </c>
      <c r="AY356" s="89">
        <f t="shared" si="2016"/>
        <v>0</v>
      </c>
      <c r="AZ356" s="90">
        <v>0</v>
      </c>
      <c r="BA356" s="89">
        <f t="shared" si="2017"/>
        <v>0</v>
      </c>
      <c r="BB356" s="90"/>
      <c r="BC356" s="89">
        <f t="shared" si="2018"/>
        <v>0</v>
      </c>
      <c r="BD356" s="90"/>
      <c r="BE356" s="89">
        <f t="shared" si="2019"/>
        <v>0</v>
      </c>
      <c r="BF356" s="90"/>
      <c r="BG356" s="89">
        <f t="shared" si="2020"/>
        <v>0</v>
      </c>
      <c r="BH356" s="90"/>
      <c r="BI356" s="89">
        <f t="shared" si="2021"/>
        <v>0</v>
      </c>
      <c r="BJ356" s="90"/>
      <c r="BK356" s="89">
        <f t="shared" si="2022"/>
        <v>0</v>
      </c>
      <c r="BL356" s="90">
        <v>0</v>
      </c>
      <c r="BM356" s="89">
        <f t="shared" si="2023"/>
        <v>0</v>
      </c>
      <c r="BN356" s="90"/>
      <c r="BO356" s="89">
        <f t="shared" si="2024"/>
        <v>0</v>
      </c>
      <c r="BP356" s="90"/>
      <c r="BQ356" s="89">
        <f t="shared" si="2025"/>
        <v>0</v>
      </c>
      <c r="BR356" s="90"/>
      <c r="BS356" s="89">
        <f t="shared" si="2026"/>
        <v>0</v>
      </c>
      <c r="BT356" s="90"/>
      <c r="BU356" s="89">
        <f t="shared" si="2027"/>
        <v>0</v>
      </c>
      <c r="BV356" s="90"/>
      <c r="BW356" s="89">
        <f t="shared" si="2028"/>
        <v>0</v>
      </c>
      <c r="BX356" s="90"/>
      <c r="BY356" s="89">
        <f t="shared" si="2029"/>
        <v>0</v>
      </c>
      <c r="BZ356" s="90"/>
      <c r="CA356" s="97">
        <f t="shared" si="2030"/>
        <v>0</v>
      </c>
      <c r="CB356" s="90">
        <v>0</v>
      </c>
      <c r="CC356" s="89">
        <f t="shared" si="2031"/>
        <v>0</v>
      </c>
      <c r="CD356" s="90"/>
      <c r="CE356" s="89">
        <f t="shared" si="2032"/>
        <v>0</v>
      </c>
      <c r="CF356" s="90">
        <v>0</v>
      </c>
      <c r="CG356" s="89">
        <f t="shared" si="2033"/>
        <v>0</v>
      </c>
      <c r="CH356" s="90"/>
      <c r="CI356" s="90">
        <f t="shared" si="2034"/>
        <v>0</v>
      </c>
      <c r="CJ356" s="90"/>
      <c r="CK356" s="89">
        <f t="shared" si="2035"/>
        <v>0</v>
      </c>
      <c r="CL356" s="90">
        <v>0</v>
      </c>
      <c r="CM356" s="89">
        <f t="shared" si="2036"/>
        <v>0</v>
      </c>
      <c r="CN356" s="90"/>
      <c r="CO356" s="89">
        <f t="shared" si="2037"/>
        <v>0</v>
      </c>
      <c r="CP356" s="90"/>
      <c r="CQ356" s="89">
        <f t="shared" si="2038"/>
        <v>0</v>
      </c>
      <c r="CR356" s="90"/>
      <c r="CS356" s="89">
        <f t="shared" si="2039"/>
        <v>0</v>
      </c>
      <c r="CT356" s="90"/>
      <c r="CU356" s="89">
        <f t="shared" si="2040"/>
        <v>0</v>
      </c>
      <c r="CV356" s="90">
        <v>0</v>
      </c>
      <c r="CW356" s="89">
        <f t="shared" si="2041"/>
        <v>0</v>
      </c>
      <c r="CX356" s="104">
        <v>0</v>
      </c>
      <c r="CY356" s="89">
        <f t="shared" si="2042"/>
        <v>0</v>
      </c>
      <c r="CZ356" s="90"/>
      <c r="DA356" s="89">
        <f t="shared" si="2043"/>
        <v>0</v>
      </c>
      <c r="DB356" s="90">
        <v>0</v>
      </c>
      <c r="DC356" s="95">
        <f t="shared" si="2044"/>
        <v>0</v>
      </c>
      <c r="DD356" s="90"/>
      <c r="DE356" s="89">
        <f t="shared" si="2045"/>
        <v>0</v>
      </c>
      <c r="DF356" s="105"/>
      <c r="DG356" s="89">
        <f t="shared" si="2046"/>
        <v>0</v>
      </c>
      <c r="DH356" s="90"/>
      <c r="DI356" s="89">
        <f t="shared" si="2047"/>
        <v>0</v>
      </c>
      <c r="DJ356" s="90"/>
      <c r="DK356" s="89">
        <f t="shared" si="2048"/>
        <v>0</v>
      </c>
      <c r="DL356" s="90"/>
      <c r="DM356" s="97">
        <f t="shared" si="2049"/>
        <v>0</v>
      </c>
      <c r="DN356" s="99">
        <f t="shared" si="2050"/>
        <v>5</v>
      </c>
      <c r="DO356" s="97">
        <f t="shared" si="2050"/>
        <v>134010.79999999999</v>
      </c>
    </row>
    <row r="357" spans="1:119" ht="15.75" customHeight="1" x14ac:dyDescent="0.25">
      <c r="A357" s="100"/>
      <c r="B357" s="101">
        <v>311</v>
      </c>
      <c r="C357" s="82" t="s">
        <v>485</v>
      </c>
      <c r="D357" s="83">
        <v>22900</v>
      </c>
      <c r="E357" s="102">
        <v>1.06</v>
      </c>
      <c r="F357" s="102"/>
      <c r="G357" s="85">
        <v>1</v>
      </c>
      <c r="H357" s="86"/>
      <c r="I357" s="86"/>
      <c r="J357" s="83">
        <v>1.4</v>
      </c>
      <c r="K357" s="83">
        <v>1.68</v>
      </c>
      <c r="L357" s="83">
        <v>2.23</v>
      </c>
      <c r="M357" s="87">
        <v>2.57</v>
      </c>
      <c r="N357" s="90">
        <v>16</v>
      </c>
      <c r="O357" s="89">
        <f t="shared" si="1994"/>
        <v>598111.36</v>
      </c>
      <c r="P357" s="90">
        <v>0</v>
      </c>
      <c r="Q357" s="90">
        <f t="shared" si="1999"/>
        <v>0</v>
      </c>
      <c r="R357" s="90">
        <v>73</v>
      </c>
      <c r="S357" s="89">
        <f t="shared" si="2000"/>
        <v>2728883.08</v>
      </c>
      <c r="T357" s="90"/>
      <c r="U357" s="89">
        <f t="shared" si="2001"/>
        <v>0</v>
      </c>
      <c r="V357" s="90">
        <v>0</v>
      </c>
      <c r="W357" s="89">
        <f t="shared" si="2002"/>
        <v>0</v>
      </c>
      <c r="X357" s="90">
        <v>0</v>
      </c>
      <c r="Y357" s="89">
        <f t="shared" si="2003"/>
        <v>0</v>
      </c>
      <c r="Z357" s="90"/>
      <c r="AA357" s="89">
        <f t="shared" si="2004"/>
        <v>0</v>
      </c>
      <c r="AB357" s="90">
        <v>0</v>
      </c>
      <c r="AC357" s="89">
        <f t="shared" si="2005"/>
        <v>0</v>
      </c>
      <c r="AD357" s="90"/>
      <c r="AE357" s="89">
        <f t="shared" si="2006"/>
        <v>0</v>
      </c>
      <c r="AF357" s="90">
        <v>0</v>
      </c>
      <c r="AG357" s="89">
        <f t="shared" si="2007"/>
        <v>0</v>
      </c>
      <c r="AH357" s="92"/>
      <c r="AI357" s="89">
        <f t="shared" si="2008"/>
        <v>0</v>
      </c>
      <c r="AJ357" s="90"/>
      <c r="AK357" s="89">
        <f t="shared" si="2009"/>
        <v>0</v>
      </c>
      <c r="AL357" s="104">
        <v>0</v>
      </c>
      <c r="AM357" s="89">
        <f t="shared" si="2010"/>
        <v>0</v>
      </c>
      <c r="AN357" s="90">
        <v>0</v>
      </c>
      <c r="AO357" s="95">
        <f t="shared" si="2011"/>
        <v>0</v>
      </c>
      <c r="AP357" s="90"/>
      <c r="AQ357" s="89">
        <f t="shared" si="2012"/>
        <v>0</v>
      </c>
      <c r="AR357" s="90">
        <v>0</v>
      </c>
      <c r="AS357" s="90">
        <f t="shared" si="2013"/>
        <v>0</v>
      </c>
      <c r="AT357" s="90">
        <v>3</v>
      </c>
      <c r="AU357" s="90">
        <f t="shared" si="2014"/>
        <v>117243.41999999998</v>
      </c>
      <c r="AV357" s="90">
        <v>0</v>
      </c>
      <c r="AW357" s="89">
        <f t="shared" si="2015"/>
        <v>0</v>
      </c>
      <c r="AX357" s="90">
        <v>0</v>
      </c>
      <c r="AY357" s="89">
        <f t="shared" si="2016"/>
        <v>0</v>
      </c>
      <c r="AZ357" s="90">
        <v>0</v>
      </c>
      <c r="BA357" s="89">
        <f t="shared" si="2017"/>
        <v>0</v>
      </c>
      <c r="BB357" s="90"/>
      <c r="BC357" s="89">
        <f t="shared" si="2018"/>
        <v>0</v>
      </c>
      <c r="BD357" s="90"/>
      <c r="BE357" s="89">
        <f t="shared" si="2019"/>
        <v>0</v>
      </c>
      <c r="BF357" s="90">
        <v>5</v>
      </c>
      <c r="BG357" s="89">
        <f t="shared" si="2020"/>
        <v>203901.6</v>
      </c>
      <c r="BH357" s="90">
        <v>2</v>
      </c>
      <c r="BI357" s="89">
        <f t="shared" si="2021"/>
        <v>81560.639999999999</v>
      </c>
      <c r="BJ357" s="90">
        <v>3</v>
      </c>
      <c r="BK357" s="89">
        <f t="shared" si="2022"/>
        <v>140692.10399999999</v>
      </c>
      <c r="BL357" s="90">
        <v>0</v>
      </c>
      <c r="BM357" s="89">
        <f t="shared" si="2023"/>
        <v>0</v>
      </c>
      <c r="BN357" s="90">
        <v>7</v>
      </c>
      <c r="BO357" s="89">
        <f t="shared" si="2024"/>
        <v>314008.46400000004</v>
      </c>
      <c r="BP357" s="90">
        <v>3</v>
      </c>
      <c r="BQ357" s="89">
        <f t="shared" si="2025"/>
        <v>122340.95999999999</v>
      </c>
      <c r="BR357" s="90"/>
      <c r="BS357" s="89">
        <f t="shared" si="2026"/>
        <v>0</v>
      </c>
      <c r="BT357" s="90"/>
      <c r="BU357" s="89">
        <f t="shared" si="2027"/>
        <v>0</v>
      </c>
      <c r="BV357" s="90">
        <v>5</v>
      </c>
      <c r="BW357" s="89">
        <f t="shared" si="2028"/>
        <v>254877</v>
      </c>
      <c r="BX357" s="90">
        <v>15</v>
      </c>
      <c r="BY357" s="89">
        <f t="shared" si="2029"/>
        <v>611704.79999999993</v>
      </c>
      <c r="BZ357" s="90"/>
      <c r="CA357" s="97">
        <f t="shared" si="2030"/>
        <v>0</v>
      </c>
      <c r="CB357" s="90">
        <v>0</v>
      </c>
      <c r="CC357" s="89">
        <f t="shared" si="2031"/>
        <v>0</v>
      </c>
      <c r="CD357" s="90">
        <v>35</v>
      </c>
      <c r="CE357" s="89">
        <f t="shared" si="2032"/>
        <v>1344051.38</v>
      </c>
      <c r="CF357" s="90">
        <v>0</v>
      </c>
      <c r="CG357" s="89">
        <f t="shared" si="2033"/>
        <v>0</v>
      </c>
      <c r="CH357" s="90"/>
      <c r="CI357" s="90">
        <f t="shared" si="2034"/>
        <v>0</v>
      </c>
      <c r="CJ357" s="90"/>
      <c r="CK357" s="89">
        <f t="shared" si="2035"/>
        <v>0</v>
      </c>
      <c r="CL357" s="90">
        <v>0</v>
      </c>
      <c r="CM357" s="89">
        <f t="shared" si="2036"/>
        <v>0</v>
      </c>
      <c r="CN357" s="90"/>
      <c r="CO357" s="89">
        <f t="shared" si="2037"/>
        <v>0</v>
      </c>
      <c r="CP357" s="90"/>
      <c r="CQ357" s="89">
        <f t="shared" si="2038"/>
        <v>0</v>
      </c>
      <c r="CR357" s="90"/>
      <c r="CS357" s="89">
        <f t="shared" si="2039"/>
        <v>0</v>
      </c>
      <c r="CT357" s="90"/>
      <c r="CU357" s="89">
        <f t="shared" si="2040"/>
        <v>0</v>
      </c>
      <c r="CV357" s="90">
        <v>0</v>
      </c>
      <c r="CW357" s="89">
        <f t="shared" si="2041"/>
        <v>0</v>
      </c>
      <c r="CX357" s="104">
        <v>0</v>
      </c>
      <c r="CY357" s="89">
        <f t="shared" si="2042"/>
        <v>0</v>
      </c>
      <c r="CZ357" s="90"/>
      <c r="DA357" s="89">
        <f t="shared" si="2043"/>
        <v>0</v>
      </c>
      <c r="DB357" s="90">
        <v>0</v>
      </c>
      <c r="DC357" s="95">
        <f t="shared" si="2044"/>
        <v>0</v>
      </c>
      <c r="DD357" s="90">
        <v>0</v>
      </c>
      <c r="DE357" s="89">
        <f t="shared" si="2045"/>
        <v>0</v>
      </c>
      <c r="DF357" s="105"/>
      <c r="DG357" s="89">
        <f t="shared" si="2046"/>
        <v>0</v>
      </c>
      <c r="DH357" s="90">
        <v>5</v>
      </c>
      <c r="DI357" s="89">
        <f t="shared" si="2047"/>
        <v>230408.80799999999</v>
      </c>
      <c r="DJ357" s="90"/>
      <c r="DK357" s="89">
        <f t="shared" si="2048"/>
        <v>0</v>
      </c>
      <c r="DL357" s="90">
        <v>8</v>
      </c>
      <c r="DM357" s="97">
        <f t="shared" si="2049"/>
        <v>598888.12799999991</v>
      </c>
      <c r="DN357" s="99">
        <f t="shared" si="2050"/>
        <v>180</v>
      </c>
      <c r="DO357" s="97">
        <f t="shared" si="2050"/>
        <v>7346671.7439999999</v>
      </c>
    </row>
    <row r="358" spans="1:119" ht="15.75" customHeight="1" x14ac:dyDescent="0.25">
      <c r="A358" s="100"/>
      <c r="B358" s="101">
        <v>312</v>
      </c>
      <c r="C358" s="82" t="s">
        <v>486</v>
      </c>
      <c r="D358" s="83">
        <v>22900</v>
      </c>
      <c r="E358" s="102">
        <v>1.1599999999999999</v>
      </c>
      <c r="F358" s="102"/>
      <c r="G358" s="85">
        <v>1</v>
      </c>
      <c r="H358" s="86"/>
      <c r="I358" s="86"/>
      <c r="J358" s="83">
        <v>1.4</v>
      </c>
      <c r="K358" s="83">
        <v>1.68</v>
      </c>
      <c r="L358" s="83">
        <v>2.23</v>
      </c>
      <c r="M358" s="87">
        <v>2.57</v>
      </c>
      <c r="N358" s="90">
        <v>1</v>
      </c>
      <c r="O358" s="89">
        <f t="shared" si="1994"/>
        <v>40908.55999999999</v>
      </c>
      <c r="P358" s="90">
        <v>0</v>
      </c>
      <c r="Q358" s="90">
        <f t="shared" si="1999"/>
        <v>0</v>
      </c>
      <c r="R358" s="90">
        <v>38</v>
      </c>
      <c r="S358" s="89">
        <f t="shared" si="2000"/>
        <v>1554525.28</v>
      </c>
      <c r="T358" s="90"/>
      <c r="U358" s="89">
        <f t="shared" si="2001"/>
        <v>0</v>
      </c>
      <c r="V358" s="90">
        <v>0</v>
      </c>
      <c r="W358" s="89">
        <f t="shared" si="2002"/>
        <v>0</v>
      </c>
      <c r="X358" s="90">
        <v>0</v>
      </c>
      <c r="Y358" s="89">
        <f t="shared" si="2003"/>
        <v>0</v>
      </c>
      <c r="Z358" s="90"/>
      <c r="AA358" s="89">
        <f t="shared" si="2004"/>
        <v>0</v>
      </c>
      <c r="AB358" s="90">
        <v>0</v>
      </c>
      <c r="AC358" s="89">
        <f t="shared" si="2005"/>
        <v>0</v>
      </c>
      <c r="AD358" s="90"/>
      <c r="AE358" s="89">
        <f t="shared" si="2006"/>
        <v>0</v>
      </c>
      <c r="AF358" s="90">
        <v>0</v>
      </c>
      <c r="AG358" s="89">
        <f t="shared" si="2007"/>
        <v>0</v>
      </c>
      <c r="AH358" s="92"/>
      <c r="AI358" s="89">
        <f t="shared" si="2008"/>
        <v>0</v>
      </c>
      <c r="AJ358" s="90">
        <v>3</v>
      </c>
      <c r="AK358" s="89">
        <f t="shared" si="2009"/>
        <v>122725.68</v>
      </c>
      <c r="AL358" s="104">
        <v>0</v>
      </c>
      <c r="AM358" s="89">
        <f t="shared" si="2010"/>
        <v>0</v>
      </c>
      <c r="AN358" s="90">
        <v>0</v>
      </c>
      <c r="AO358" s="95">
        <f t="shared" si="2011"/>
        <v>0</v>
      </c>
      <c r="AP358" s="90">
        <v>5</v>
      </c>
      <c r="AQ358" s="89">
        <f t="shared" si="2012"/>
        <v>185948</v>
      </c>
      <c r="AR358" s="90">
        <v>0</v>
      </c>
      <c r="AS358" s="90">
        <f t="shared" si="2013"/>
        <v>0</v>
      </c>
      <c r="AT358" s="90">
        <v>1</v>
      </c>
      <c r="AU358" s="90">
        <f t="shared" si="2014"/>
        <v>42768.039999999986</v>
      </c>
      <c r="AV358" s="90">
        <v>0</v>
      </c>
      <c r="AW358" s="89">
        <f t="shared" si="2015"/>
        <v>0</v>
      </c>
      <c r="AX358" s="90">
        <v>0</v>
      </c>
      <c r="AY358" s="89">
        <f t="shared" si="2016"/>
        <v>0</v>
      </c>
      <c r="AZ358" s="90">
        <v>0</v>
      </c>
      <c r="BA358" s="89">
        <f t="shared" si="2017"/>
        <v>0</v>
      </c>
      <c r="BB358" s="90"/>
      <c r="BC358" s="89">
        <f t="shared" si="2018"/>
        <v>0</v>
      </c>
      <c r="BD358" s="90"/>
      <c r="BE358" s="89">
        <f t="shared" si="2019"/>
        <v>0</v>
      </c>
      <c r="BF358" s="90"/>
      <c r="BG358" s="89">
        <f t="shared" si="2020"/>
        <v>0</v>
      </c>
      <c r="BH358" s="90"/>
      <c r="BI358" s="89">
        <f t="shared" si="2021"/>
        <v>0</v>
      </c>
      <c r="BJ358" s="90"/>
      <c r="BK358" s="89">
        <f t="shared" si="2022"/>
        <v>0</v>
      </c>
      <c r="BL358" s="90">
        <v>0</v>
      </c>
      <c r="BM358" s="89">
        <f t="shared" si="2023"/>
        <v>0</v>
      </c>
      <c r="BN358" s="90">
        <v>1</v>
      </c>
      <c r="BO358" s="89">
        <f t="shared" si="2024"/>
        <v>49090.27199999999</v>
      </c>
      <c r="BP358" s="90"/>
      <c r="BQ358" s="89">
        <f t="shared" si="2025"/>
        <v>0</v>
      </c>
      <c r="BR358" s="90"/>
      <c r="BS358" s="89">
        <f t="shared" si="2026"/>
        <v>0</v>
      </c>
      <c r="BT358" s="90"/>
      <c r="BU358" s="89">
        <f t="shared" si="2027"/>
        <v>0</v>
      </c>
      <c r="BV358" s="90"/>
      <c r="BW358" s="89">
        <f t="shared" si="2028"/>
        <v>0</v>
      </c>
      <c r="BX358" s="90">
        <v>1</v>
      </c>
      <c r="BY358" s="89">
        <f t="shared" si="2029"/>
        <v>44627.51999999999</v>
      </c>
      <c r="BZ358" s="90">
        <v>3</v>
      </c>
      <c r="CA358" s="97">
        <f t="shared" si="2030"/>
        <v>133882.56</v>
      </c>
      <c r="CB358" s="90">
        <v>2</v>
      </c>
      <c r="CC358" s="89">
        <f t="shared" si="2031"/>
        <v>84048.49599999997</v>
      </c>
      <c r="CD358" s="90"/>
      <c r="CE358" s="89">
        <f t="shared" si="2032"/>
        <v>0</v>
      </c>
      <c r="CF358" s="90">
        <v>0</v>
      </c>
      <c r="CG358" s="89">
        <f t="shared" si="2033"/>
        <v>0</v>
      </c>
      <c r="CH358" s="90"/>
      <c r="CI358" s="90">
        <f t="shared" si="2034"/>
        <v>0</v>
      </c>
      <c r="CJ358" s="90"/>
      <c r="CK358" s="89">
        <f t="shared" si="2035"/>
        <v>0</v>
      </c>
      <c r="CL358" s="90">
        <v>0</v>
      </c>
      <c r="CM358" s="89">
        <f t="shared" si="2036"/>
        <v>0</v>
      </c>
      <c r="CN358" s="90"/>
      <c r="CO358" s="89">
        <f t="shared" si="2037"/>
        <v>0</v>
      </c>
      <c r="CP358" s="90"/>
      <c r="CQ358" s="89">
        <f t="shared" si="2038"/>
        <v>0</v>
      </c>
      <c r="CR358" s="90">
        <v>1</v>
      </c>
      <c r="CS358" s="89">
        <f t="shared" si="2039"/>
        <v>42024.247999999985</v>
      </c>
      <c r="CT358" s="90"/>
      <c r="CU358" s="89">
        <f t="shared" si="2040"/>
        <v>0</v>
      </c>
      <c r="CV358" s="90"/>
      <c r="CW358" s="89">
        <f t="shared" si="2041"/>
        <v>0</v>
      </c>
      <c r="CX358" s="104">
        <v>0</v>
      </c>
      <c r="CY358" s="89">
        <f t="shared" si="2042"/>
        <v>0</v>
      </c>
      <c r="CZ358" s="90"/>
      <c r="DA358" s="89">
        <f t="shared" si="2043"/>
        <v>0</v>
      </c>
      <c r="DB358" s="90">
        <v>0</v>
      </c>
      <c r="DC358" s="95">
        <f t="shared" si="2044"/>
        <v>0</v>
      </c>
      <c r="DD358" s="90">
        <v>0</v>
      </c>
      <c r="DE358" s="89">
        <f t="shared" si="2045"/>
        <v>0</v>
      </c>
      <c r="DF358" s="105"/>
      <c r="DG358" s="89">
        <f t="shared" si="2046"/>
        <v>0</v>
      </c>
      <c r="DH358" s="90"/>
      <c r="DI358" s="89">
        <f t="shared" si="2047"/>
        <v>0</v>
      </c>
      <c r="DJ358" s="90">
        <v>3</v>
      </c>
      <c r="DK358" s="89">
        <f t="shared" si="2048"/>
        <v>213255.79199999999</v>
      </c>
      <c r="DL358" s="90"/>
      <c r="DM358" s="97">
        <f t="shared" si="2049"/>
        <v>0</v>
      </c>
      <c r="DN358" s="99">
        <f t="shared" si="2050"/>
        <v>59</v>
      </c>
      <c r="DO358" s="97">
        <f t="shared" si="2050"/>
        <v>2513804.4479999999</v>
      </c>
    </row>
    <row r="359" spans="1:119" ht="15.75" customHeight="1" x14ac:dyDescent="0.25">
      <c r="A359" s="100"/>
      <c r="B359" s="101">
        <v>313</v>
      </c>
      <c r="C359" s="82" t="s">
        <v>487</v>
      </c>
      <c r="D359" s="83">
        <v>22900</v>
      </c>
      <c r="E359" s="109">
        <v>3.32</v>
      </c>
      <c r="F359" s="109"/>
      <c r="G359" s="85">
        <v>1</v>
      </c>
      <c r="H359" s="86"/>
      <c r="I359" s="86"/>
      <c r="J359" s="83">
        <v>1.4</v>
      </c>
      <c r="K359" s="83">
        <v>1.68</v>
      </c>
      <c r="L359" s="83">
        <v>2.23</v>
      </c>
      <c r="M359" s="87">
        <v>2.57</v>
      </c>
      <c r="N359" s="90"/>
      <c r="O359" s="89">
        <f t="shared" si="1994"/>
        <v>0</v>
      </c>
      <c r="P359" s="90">
        <v>0</v>
      </c>
      <c r="Q359" s="90">
        <f t="shared" si="1999"/>
        <v>0</v>
      </c>
      <c r="R359" s="90">
        <v>24</v>
      </c>
      <c r="S359" s="89">
        <f t="shared" si="2000"/>
        <v>2809994.88</v>
      </c>
      <c r="T359" s="90"/>
      <c r="U359" s="89">
        <f t="shared" si="2001"/>
        <v>0</v>
      </c>
      <c r="V359" s="90"/>
      <c r="W359" s="89">
        <f t="shared" si="2002"/>
        <v>0</v>
      </c>
      <c r="X359" s="90"/>
      <c r="Y359" s="89">
        <f t="shared" si="2003"/>
        <v>0</v>
      </c>
      <c r="Z359" s="90"/>
      <c r="AA359" s="89">
        <f t="shared" si="2004"/>
        <v>0</v>
      </c>
      <c r="AB359" s="90"/>
      <c r="AC359" s="89">
        <f t="shared" si="2005"/>
        <v>0</v>
      </c>
      <c r="AD359" s="90"/>
      <c r="AE359" s="89">
        <f t="shared" si="2006"/>
        <v>0</v>
      </c>
      <c r="AF359" s="90"/>
      <c r="AG359" s="89">
        <f t="shared" si="2007"/>
        <v>0</v>
      </c>
      <c r="AH359" s="92"/>
      <c r="AI359" s="89">
        <f t="shared" si="2008"/>
        <v>0</v>
      </c>
      <c r="AJ359" s="90"/>
      <c r="AK359" s="89">
        <f t="shared" si="2009"/>
        <v>0</v>
      </c>
      <c r="AL359" s="104">
        <v>0</v>
      </c>
      <c r="AM359" s="89">
        <f t="shared" si="2010"/>
        <v>0</v>
      </c>
      <c r="AN359" s="90"/>
      <c r="AO359" s="95">
        <f t="shared" si="2011"/>
        <v>0</v>
      </c>
      <c r="AP359" s="90"/>
      <c r="AQ359" s="89">
        <f t="shared" si="2012"/>
        <v>0</v>
      </c>
      <c r="AR359" s="90"/>
      <c r="AS359" s="90">
        <f t="shared" si="2013"/>
        <v>0</v>
      </c>
      <c r="AT359" s="90"/>
      <c r="AU359" s="90">
        <f t="shared" si="2014"/>
        <v>0</v>
      </c>
      <c r="AV359" s="90"/>
      <c r="AW359" s="89">
        <f t="shared" si="2015"/>
        <v>0</v>
      </c>
      <c r="AX359" s="90"/>
      <c r="AY359" s="89">
        <f t="shared" si="2016"/>
        <v>0</v>
      </c>
      <c r="AZ359" s="90"/>
      <c r="BA359" s="89">
        <f t="shared" si="2017"/>
        <v>0</v>
      </c>
      <c r="BB359" s="90"/>
      <c r="BC359" s="89">
        <f t="shared" si="2018"/>
        <v>0</v>
      </c>
      <c r="BD359" s="90"/>
      <c r="BE359" s="89">
        <f t="shared" si="2019"/>
        <v>0</v>
      </c>
      <c r="BF359" s="90">
        <v>3</v>
      </c>
      <c r="BG359" s="89">
        <f t="shared" si="2020"/>
        <v>383181.12</v>
      </c>
      <c r="BH359" s="90"/>
      <c r="BI359" s="89">
        <f t="shared" si="2021"/>
        <v>0</v>
      </c>
      <c r="BJ359" s="90">
        <v>3</v>
      </c>
      <c r="BK359" s="89">
        <f t="shared" si="2022"/>
        <v>440658.28799999994</v>
      </c>
      <c r="BL359" s="90"/>
      <c r="BM359" s="89">
        <f t="shared" si="2023"/>
        <v>0</v>
      </c>
      <c r="BN359" s="90"/>
      <c r="BO359" s="89">
        <f t="shared" si="2024"/>
        <v>0</v>
      </c>
      <c r="BP359" s="90"/>
      <c r="BQ359" s="89">
        <f t="shared" si="2025"/>
        <v>0</v>
      </c>
      <c r="BR359" s="90"/>
      <c r="BS359" s="89">
        <f t="shared" si="2026"/>
        <v>0</v>
      </c>
      <c r="BT359" s="90"/>
      <c r="BU359" s="89">
        <f t="shared" si="2027"/>
        <v>0</v>
      </c>
      <c r="BV359" s="90">
        <v>3</v>
      </c>
      <c r="BW359" s="89">
        <f t="shared" si="2028"/>
        <v>478976.4</v>
      </c>
      <c r="BX359" s="90"/>
      <c r="BY359" s="89">
        <f t="shared" si="2029"/>
        <v>0</v>
      </c>
      <c r="BZ359" s="90"/>
      <c r="CA359" s="97">
        <f t="shared" si="2030"/>
        <v>0</v>
      </c>
      <c r="CB359" s="90"/>
      <c r="CC359" s="89">
        <f t="shared" si="2031"/>
        <v>0</v>
      </c>
      <c r="CD359" s="90"/>
      <c r="CE359" s="89">
        <f t="shared" si="2032"/>
        <v>0</v>
      </c>
      <c r="CF359" s="90"/>
      <c r="CG359" s="89">
        <f t="shared" si="2033"/>
        <v>0</v>
      </c>
      <c r="CH359" s="90"/>
      <c r="CI359" s="90">
        <f t="shared" si="2034"/>
        <v>0</v>
      </c>
      <c r="CJ359" s="90"/>
      <c r="CK359" s="89">
        <f t="shared" si="2035"/>
        <v>0</v>
      </c>
      <c r="CL359" s="90"/>
      <c r="CM359" s="89">
        <f t="shared" si="2036"/>
        <v>0</v>
      </c>
      <c r="CN359" s="90"/>
      <c r="CO359" s="89">
        <f t="shared" si="2037"/>
        <v>0</v>
      </c>
      <c r="CP359" s="90"/>
      <c r="CQ359" s="89">
        <f t="shared" si="2038"/>
        <v>0</v>
      </c>
      <c r="CR359" s="90"/>
      <c r="CS359" s="89">
        <f t="shared" si="2039"/>
        <v>0</v>
      </c>
      <c r="CT359" s="90"/>
      <c r="CU359" s="89">
        <f t="shared" si="2040"/>
        <v>0</v>
      </c>
      <c r="CV359" s="90"/>
      <c r="CW359" s="89">
        <f t="shared" si="2041"/>
        <v>0</v>
      </c>
      <c r="CX359" s="104">
        <v>0</v>
      </c>
      <c r="CY359" s="89">
        <f t="shared" si="2042"/>
        <v>0</v>
      </c>
      <c r="CZ359" s="90"/>
      <c r="DA359" s="89">
        <f t="shared" si="2043"/>
        <v>0</v>
      </c>
      <c r="DB359" s="90"/>
      <c r="DC359" s="95">
        <f t="shared" si="2044"/>
        <v>0</v>
      </c>
      <c r="DD359" s="90"/>
      <c r="DE359" s="89">
        <f t="shared" si="2045"/>
        <v>0</v>
      </c>
      <c r="DF359" s="105"/>
      <c r="DG359" s="89">
        <f t="shared" si="2046"/>
        <v>0</v>
      </c>
      <c r="DH359" s="90">
        <v>3</v>
      </c>
      <c r="DI359" s="89">
        <f t="shared" si="2047"/>
        <v>432994.66559999995</v>
      </c>
      <c r="DJ359" s="90"/>
      <c r="DK359" s="89">
        <f t="shared" si="2048"/>
        <v>0</v>
      </c>
      <c r="DL359" s="90"/>
      <c r="DM359" s="97">
        <f t="shared" si="2049"/>
        <v>0</v>
      </c>
      <c r="DN359" s="99">
        <f t="shared" si="2050"/>
        <v>36</v>
      </c>
      <c r="DO359" s="97">
        <f t="shared" si="2050"/>
        <v>4545805.3536</v>
      </c>
    </row>
    <row r="360" spans="1:119" ht="15.75" customHeight="1" x14ac:dyDescent="0.25">
      <c r="A360" s="100">
        <v>36</v>
      </c>
      <c r="B360" s="179"/>
      <c r="C360" s="178" t="s">
        <v>488</v>
      </c>
      <c r="D360" s="83">
        <v>22900</v>
      </c>
      <c r="E360" s="207"/>
      <c r="F360" s="207"/>
      <c r="G360" s="85">
        <v>1</v>
      </c>
      <c r="H360" s="86"/>
      <c r="I360" s="86"/>
      <c r="J360" s="83">
        <v>1.4</v>
      </c>
      <c r="K360" s="83">
        <v>1.68</v>
      </c>
      <c r="L360" s="83">
        <v>2.23</v>
      </c>
      <c r="M360" s="87">
        <v>2.57</v>
      </c>
      <c r="N360" s="110">
        <f>SUM(N361:N371)</f>
        <v>179</v>
      </c>
      <c r="O360" s="110">
        <f t="shared" ref="O360:BZ360" si="2051">SUM(O361:O371)</f>
        <v>38850981.259999998</v>
      </c>
      <c r="P360" s="110">
        <f t="shared" si="2051"/>
        <v>13</v>
      </c>
      <c r="Q360" s="110">
        <f t="shared" si="2051"/>
        <v>1619671.2000000002</v>
      </c>
      <c r="R360" s="110">
        <f t="shared" si="2051"/>
        <v>86</v>
      </c>
      <c r="S360" s="110">
        <f t="shared" si="2051"/>
        <v>16262435</v>
      </c>
      <c r="T360" s="110">
        <f t="shared" si="2051"/>
        <v>17</v>
      </c>
      <c r="U360" s="110">
        <f t="shared" si="2051"/>
        <v>1512817.8916666666</v>
      </c>
      <c r="V360" s="110">
        <f t="shared" si="2051"/>
        <v>0</v>
      </c>
      <c r="W360" s="110">
        <f t="shared" si="2051"/>
        <v>0</v>
      </c>
      <c r="X360" s="110">
        <f t="shared" si="2051"/>
        <v>0</v>
      </c>
      <c r="Y360" s="110">
        <f t="shared" si="2051"/>
        <v>0</v>
      </c>
      <c r="Z360" s="110">
        <f t="shared" si="2051"/>
        <v>100</v>
      </c>
      <c r="AA360" s="110">
        <f t="shared" si="2051"/>
        <v>17152100</v>
      </c>
      <c r="AB360" s="110">
        <f t="shared" si="2051"/>
        <v>0</v>
      </c>
      <c r="AC360" s="110">
        <f t="shared" si="2051"/>
        <v>0</v>
      </c>
      <c r="AD360" s="110">
        <f t="shared" si="2051"/>
        <v>9</v>
      </c>
      <c r="AE360" s="110">
        <f t="shared" si="2051"/>
        <v>1110879</v>
      </c>
      <c r="AF360" s="110">
        <f t="shared" si="2051"/>
        <v>0</v>
      </c>
      <c r="AG360" s="110">
        <f t="shared" si="2051"/>
        <v>0</v>
      </c>
      <c r="AH360" s="110">
        <f t="shared" si="2051"/>
        <v>0</v>
      </c>
      <c r="AI360" s="110">
        <f t="shared" si="2051"/>
        <v>0</v>
      </c>
      <c r="AJ360" s="110">
        <f t="shared" si="2051"/>
        <v>101</v>
      </c>
      <c r="AK360" s="110">
        <f t="shared" si="2051"/>
        <v>3868680.1999999997</v>
      </c>
      <c r="AL360" s="110">
        <f t="shared" si="2051"/>
        <v>0</v>
      </c>
      <c r="AM360" s="110">
        <f t="shared" si="2051"/>
        <v>0</v>
      </c>
      <c r="AN360" s="110">
        <f t="shared" si="2051"/>
        <v>3</v>
      </c>
      <c r="AO360" s="110">
        <f t="shared" si="2051"/>
        <v>444351.60000000003</v>
      </c>
      <c r="AP360" s="110">
        <v>1</v>
      </c>
      <c r="AQ360" s="110">
        <f t="shared" si="2051"/>
        <v>112210</v>
      </c>
      <c r="AR360" s="110">
        <f t="shared" si="2051"/>
        <v>10</v>
      </c>
      <c r="AS360" s="110">
        <f t="shared" si="2051"/>
        <v>92332.800000000003</v>
      </c>
      <c r="AT360" s="110">
        <f t="shared" si="2051"/>
        <v>14</v>
      </c>
      <c r="AU360" s="110">
        <f t="shared" si="2051"/>
        <v>227113.03999999998</v>
      </c>
      <c r="AV360" s="110">
        <f t="shared" si="2051"/>
        <v>0</v>
      </c>
      <c r="AW360" s="110">
        <f t="shared" si="2051"/>
        <v>0</v>
      </c>
      <c r="AX360" s="110">
        <f t="shared" si="2051"/>
        <v>0</v>
      </c>
      <c r="AY360" s="110">
        <f t="shared" si="2051"/>
        <v>0</v>
      </c>
      <c r="AZ360" s="110">
        <f t="shared" si="2051"/>
        <v>0</v>
      </c>
      <c r="BA360" s="110">
        <f t="shared" si="2051"/>
        <v>0</v>
      </c>
      <c r="BB360" s="110">
        <f t="shared" si="2051"/>
        <v>0</v>
      </c>
      <c r="BC360" s="110">
        <f t="shared" si="2051"/>
        <v>0</v>
      </c>
      <c r="BD360" s="110">
        <f t="shared" si="2051"/>
        <v>1</v>
      </c>
      <c r="BE360" s="110">
        <f t="shared" si="2051"/>
        <v>123431.00000000001</v>
      </c>
      <c r="BF360" s="110">
        <f t="shared" si="2051"/>
        <v>19</v>
      </c>
      <c r="BG360" s="110">
        <f t="shared" si="2051"/>
        <v>1117226.8800000001</v>
      </c>
      <c r="BH360" s="110">
        <f t="shared" si="2051"/>
        <v>51</v>
      </c>
      <c r="BI360" s="110">
        <f t="shared" si="2051"/>
        <v>6896490.7199999997</v>
      </c>
      <c r="BJ360" s="110">
        <f t="shared" si="2051"/>
        <v>5</v>
      </c>
      <c r="BK360" s="110">
        <f t="shared" si="2051"/>
        <v>774248.99999999988</v>
      </c>
      <c r="BL360" s="110">
        <f t="shared" si="2051"/>
        <v>0</v>
      </c>
      <c r="BM360" s="110">
        <f t="shared" si="2051"/>
        <v>0</v>
      </c>
      <c r="BN360" s="110">
        <f t="shared" si="2051"/>
        <v>17</v>
      </c>
      <c r="BO360" s="110">
        <f t="shared" si="2051"/>
        <v>1360139.088</v>
      </c>
      <c r="BP360" s="110">
        <f t="shared" si="2051"/>
        <v>1</v>
      </c>
      <c r="BQ360" s="110">
        <f t="shared" si="2051"/>
        <v>134652</v>
      </c>
      <c r="BR360" s="110">
        <f t="shared" si="2051"/>
        <v>5</v>
      </c>
      <c r="BS360" s="110">
        <f t="shared" si="2051"/>
        <v>4364167.4999999991</v>
      </c>
      <c r="BT360" s="110">
        <f t="shared" si="2051"/>
        <v>1</v>
      </c>
      <c r="BU360" s="110">
        <f t="shared" si="2051"/>
        <v>15927.407999999999</v>
      </c>
      <c r="BV360" s="110">
        <f t="shared" si="2051"/>
        <v>3</v>
      </c>
      <c r="BW360" s="110">
        <f t="shared" si="2051"/>
        <v>504945</v>
      </c>
      <c r="BX360" s="110">
        <f t="shared" si="2051"/>
        <v>15</v>
      </c>
      <c r="BY360" s="110">
        <f t="shared" si="2051"/>
        <v>10474001.999999998</v>
      </c>
      <c r="BZ360" s="110">
        <f t="shared" si="2051"/>
        <v>2</v>
      </c>
      <c r="CA360" s="110">
        <f t="shared" ref="CA360:DO360" si="2052">SUM(CA361:CA371)</f>
        <v>152349.12</v>
      </c>
      <c r="CB360" s="110">
        <f t="shared" si="2052"/>
        <v>0</v>
      </c>
      <c r="CC360" s="110">
        <f t="shared" si="2052"/>
        <v>0</v>
      </c>
      <c r="CD360" s="110">
        <f t="shared" si="2052"/>
        <v>26</v>
      </c>
      <c r="CE360" s="110">
        <f t="shared" si="2052"/>
        <v>3186597.2879999997</v>
      </c>
      <c r="CF360" s="110">
        <f t="shared" si="2052"/>
        <v>0</v>
      </c>
      <c r="CG360" s="110">
        <f t="shared" si="2052"/>
        <v>0</v>
      </c>
      <c r="CH360" s="110">
        <f t="shared" si="2052"/>
        <v>0</v>
      </c>
      <c r="CI360" s="110">
        <f t="shared" si="2052"/>
        <v>0</v>
      </c>
      <c r="CJ360" s="110">
        <f t="shared" si="2052"/>
        <v>0</v>
      </c>
      <c r="CK360" s="110">
        <f t="shared" si="2052"/>
        <v>0</v>
      </c>
      <c r="CL360" s="110">
        <f t="shared" si="2052"/>
        <v>0</v>
      </c>
      <c r="CM360" s="110">
        <f t="shared" si="2052"/>
        <v>0</v>
      </c>
      <c r="CN360" s="110">
        <f t="shared" si="2052"/>
        <v>0</v>
      </c>
      <c r="CO360" s="110">
        <f t="shared" si="2052"/>
        <v>0</v>
      </c>
      <c r="CP360" s="110">
        <f t="shared" si="2052"/>
        <v>0</v>
      </c>
      <c r="CQ360" s="110">
        <f t="shared" si="2052"/>
        <v>0</v>
      </c>
      <c r="CR360" s="110">
        <f t="shared" si="2052"/>
        <v>0</v>
      </c>
      <c r="CS360" s="110">
        <f t="shared" si="2052"/>
        <v>0</v>
      </c>
      <c r="CT360" s="110">
        <f t="shared" si="2052"/>
        <v>2</v>
      </c>
      <c r="CU360" s="110">
        <f t="shared" si="2052"/>
        <v>784331.86999999988</v>
      </c>
      <c r="CV360" s="110">
        <f t="shared" si="2052"/>
        <v>4</v>
      </c>
      <c r="CW360" s="110">
        <f t="shared" si="2052"/>
        <v>538608</v>
      </c>
      <c r="CX360" s="110">
        <f t="shared" si="2052"/>
        <v>255</v>
      </c>
      <c r="CY360" s="110">
        <f t="shared" si="2052"/>
        <v>52062233.999999993</v>
      </c>
      <c r="CZ360" s="110">
        <f t="shared" si="2052"/>
        <v>0</v>
      </c>
      <c r="DA360" s="110">
        <f t="shared" si="2052"/>
        <v>0</v>
      </c>
      <c r="DB360" s="110">
        <f t="shared" si="2052"/>
        <v>0</v>
      </c>
      <c r="DC360" s="113">
        <f t="shared" si="2052"/>
        <v>0</v>
      </c>
      <c r="DD360" s="110">
        <f t="shared" si="2052"/>
        <v>5</v>
      </c>
      <c r="DE360" s="110">
        <f t="shared" si="2052"/>
        <v>673260</v>
      </c>
      <c r="DF360" s="114">
        <f t="shared" si="2052"/>
        <v>0</v>
      </c>
      <c r="DG360" s="110">
        <f t="shared" si="2052"/>
        <v>0</v>
      </c>
      <c r="DH360" s="110">
        <f t="shared" si="2052"/>
        <v>16</v>
      </c>
      <c r="DI360" s="110">
        <f t="shared" si="2052"/>
        <v>319963.92959999997</v>
      </c>
      <c r="DJ360" s="110">
        <v>9</v>
      </c>
      <c r="DK360" s="110">
        <f t="shared" si="2052"/>
        <v>253700.856</v>
      </c>
      <c r="DL360" s="110">
        <f t="shared" si="2052"/>
        <v>2</v>
      </c>
      <c r="DM360" s="110">
        <f t="shared" si="2052"/>
        <v>562046.14999999991</v>
      </c>
      <c r="DN360" s="110">
        <f t="shared" si="2052"/>
        <v>972</v>
      </c>
      <c r="DO360" s="110">
        <f t="shared" si="2052"/>
        <v>165551893.80126667</v>
      </c>
    </row>
    <row r="361" spans="1:119" s="8" customFormat="1" ht="30" customHeight="1" x14ac:dyDescent="0.25">
      <c r="A361" s="100"/>
      <c r="B361" s="101">
        <v>314</v>
      </c>
      <c r="C361" s="82" t="s">
        <v>489</v>
      </c>
      <c r="D361" s="83">
        <v>22900</v>
      </c>
      <c r="E361" s="102">
        <v>4.32</v>
      </c>
      <c r="F361" s="102"/>
      <c r="G361" s="85">
        <v>1</v>
      </c>
      <c r="H361" s="86"/>
      <c r="I361" s="86"/>
      <c r="J361" s="83">
        <v>1.4</v>
      </c>
      <c r="K361" s="83">
        <v>1.68</v>
      </c>
      <c r="L361" s="83">
        <v>2.23</v>
      </c>
      <c r="M361" s="87">
        <v>2.57</v>
      </c>
      <c r="N361" s="90"/>
      <c r="O361" s="89">
        <f>(N361*$D361*$E361*$G361*$J361)</f>
        <v>0</v>
      </c>
      <c r="P361" s="90">
        <v>1</v>
      </c>
      <c r="Q361" s="90">
        <f>(P361*$D361*$E361*$G361*$J361)</f>
        <v>138499.19999999998</v>
      </c>
      <c r="R361" s="90"/>
      <c r="S361" s="89">
        <f>(R361*$D361*$E361*$G361*$J361)</f>
        <v>0</v>
      </c>
      <c r="T361" s="90"/>
      <c r="U361" s="89">
        <f>(T361*$D361*$E361*$G361*$J361)</f>
        <v>0</v>
      </c>
      <c r="V361" s="90"/>
      <c r="W361" s="89">
        <f>(V361*$D361*$E361*$G361*$J361)</f>
        <v>0</v>
      </c>
      <c r="X361" s="90"/>
      <c r="Y361" s="89">
        <f>(X361*$D361*$E361*$G361*$J361)</f>
        <v>0</v>
      </c>
      <c r="Z361" s="90"/>
      <c r="AA361" s="89">
        <f>(Z361*$D361*$E361*$G361*$J361)</f>
        <v>0</v>
      </c>
      <c r="AB361" s="90"/>
      <c r="AC361" s="89">
        <f>(AB361*$D361*$E361*$G361*$J361)</f>
        <v>0</v>
      </c>
      <c r="AD361" s="90"/>
      <c r="AE361" s="89">
        <f>(AD361*$D361*$E361*$G361*$J361)</f>
        <v>0</v>
      </c>
      <c r="AF361" s="90"/>
      <c r="AG361" s="89">
        <f>(AF361*$D361*$E361*$G361*$J361)</f>
        <v>0</v>
      </c>
      <c r="AH361" s="92"/>
      <c r="AI361" s="89">
        <f>(AH361*$D361*$E361*$G361*$J361)</f>
        <v>0</v>
      </c>
      <c r="AJ361" s="90"/>
      <c r="AK361" s="89">
        <f>(AJ361*$D361*$E361*$G361*$J361)</f>
        <v>0</v>
      </c>
      <c r="AL361" s="104">
        <v>0</v>
      </c>
      <c r="AM361" s="89">
        <f>(AL361*$D361*$E361*$G361*$K361)</f>
        <v>0</v>
      </c>
      <c r="AN361" s="90"/>
      <c r="AO361" s="95">
        <f>(AN361*$D361*$E361*$G361*$K361)</f>
        <v>0</v>
      </c>
      <c r="AP361" s="90"/>
      <c r="AQ361" s="89">
        <f>(AP361*$D361*$E361*$G361*$J361)</f>
        <v>0</v>
      </c>
      <c r="AR361" s="90"/>
      <c r="AS361" s="90">
        <f>(AR361*$D361*$E361*$G361*$J361)</f>
        <v>0</v>
      </c>
      <c r="AT361" s="90"/>
      <c r="AU361" s="90">
        <f>(AT361*$D361*$E361*$G361*$J361)</f>
        <v>0</v>
      </c>
      <c r="AV361" s="90"/>
      <c r="AW361" s="89">
        <f>(AV361*$D361*$E361*$G361*$J361)</f>
        <v>0</v>
      </c>
      <c r="AX361" s="90"/>
      <c r="AY361" s="89">
        <f>(AX361*$D361*$E361*$G361*$J361)</f>
        <v>0</v>
      </c>
      <c r="AZ361" s="90"/>
      <c r="BA361" s="89">
        <f>(AZ361*$D361*$E361*$G361*$J361)</f>
        <v>0</v>
      </c>
      <c r="BB361" s="90"/>
      <c r="BC361" s="89">
        <f>(BB361*$D361*$E361*$G361*$J361)</f>
        <v>0</v>
      </c>
      <c r="BD361" s="90"/>
      <c r="BE361" s="89">
        <f>(BD361*$D361*$E361*$G361*$J361)</f>
        <v>0</v>
      </c>
      <c r="BF361" s="90"/>
      <c r="BG361" s="89">
        <f>(BF361*$D361*$E361*$G361*$K361)</f>
        <v>0</v>
      </c>
      <c r="BH361" s="90">
        <v>1</v>
      </c>
      <c r="BI361" s="89">
        <f>(BH361*$D361*$E361*$G361*$K361)</f>
        <v>166199.04000000001</v>
      </c>
      <c r="BJ361" s="90"/>
      <c r="BK361" s="89">
        <f>(BJ361*$D361*$E361*$G361*$K361)</f>
        <v>0</v>
      </c>
      <c r="BL361" s="90"/>
      <c r="BM361" s="89">
        <f>(BL361*$D361*$E361*$G361*$K361)</f>
        <v>0</v>
      </c>
      <c r="BN361" s="90"/>
      <c r="BO361" s="89">
        <f>(BN361*$D361*$E361*$G361*$K361)</f>
        <v>0</v>
      </c>
      <c r="BP361" s="90"/>
      <c r="BQ361" s="89">
        <f>(BP361*$D361*$E361*$G361*$K361)</f>
        <v>0</v>
      </c>
      <c r="BR361" s="90"/>
      <c r="BS361" s="89">
        <f>(BR361*$D361*$E361*$G361*$K361)</f>
        <v>0</v>
      </c>
      <c r="BT361" s="90"/>
      <c r="BU361" s="89">
        <f>(BT361*$D361*$E361*$G361*$K361)</f>
        <v>0</v>
      </c>
      <c r="BV361" s="90"/>
      <c r="BW361" s="89">
        <f>(BV361*$D361*$E361*$G361*$K361)</f>
        <v>0</v>
      </c>
      <c r="BX361" s="90"/>
      <c r="BY361" s="89">
        <f>(BX361*$D361*$E361*$G361*$K361)</f>
        <v>0</v>
      </c>
      <c r="BZ361" s="90"/>
      <c r="CA361" s="97">
        <f>(BZ361*$D361*$E361*$G361*$K361)</f>
        <v>0</v>
      </c>
      <c r="CB361" s="90"/>
      <c r="CC361" s="89">
        <f>(CB361*$D361*$E361*$G361*$J361)</f>
        <v>0</v>
      </c>
      <c r="CD361" s="90"/>
      <c r="CE361" s="89">
        <f>(CD361*$D361*$E361*$G361*$J361)</f>
        <v>0</v>
      </c>
      <c r="CF361" s="90"/>
      <c r="CG361" s="89">
        <f>(CF361*$D361*$E361*$G361*$J361)</f>
        <v>0</v>
      </c>
      <c r="CH361" s="90"/>
      <c r="CI361" s="90">
        <f>(CH361*$D361*$E361*$G361*$J361)</f>
        <v>0</v>
      </c>
      <c r="CJ361" s="90"/>
      <c r="CK361" s="89">
        <f>(CJ361*$D361*$E361*$G361*$K361)</f>
        <v>0</v>
      </c>
      <c r="CL361" s="90"/>
      <c r="CM361" s="89">
        <f>(CL361*$D361*$E361*$G361*$J361)</f>
        <v>0</v>
      </c>
      <c r="CN361" s="90"/>
      <c r="CO361" s="89">
        <f>(CN361*$D361*$E361*$G361*$J361)</f>
        <v>0</v>
      </c>
      <c r="CP361" s="90"/>
      <c r="CQ361" s="89">
        <f>(CP361*$D361*$E361*$G361*$J361)</f>
        <v>0</v>
      </c>
      <c r="CR361" s="90"/>
      <c r="CS361" s="89">
        <f>(CR361*$D361*$E361*$G361*$J361)</f>
        <v>0</v>
      </c>
      <c r="CT361" s="90"/>
      <c r="CU361" s="89">
        <f>(CT361*$D361*$E361*$G361*$J361)</f>
        <v>0</v>
      </c>
      <c r="CV361" s="90"/>
      <c r="CW361" s="89">
        <f>(CV361*$D361*$E361*$G361*$K361)</f>
        <v>0</v>
      </c>
      <c r="CX361" s="104">
        <v>0</v>
      </c>
      <c r="CY361" s="89">
        <f>(CX361*$D361*$E361*$G361*$K361)</f>
        <v>0</v>
      </c>
      <c r="CZ361" s="90"/>
      <c r="DA361" s="89">
        <f>(CZ361*$D361*$E361*$G361*$J361)</f>
        <v>0</v>
      </c>
      <c r="DB361" s="90"/>
      <c r="DC361" s="95">
        <f>(DB361*$D361*$E361*$G361*$K361)</f>
        <v>0</v>
      </c>
      <c r="DD361" s="90"/>
      <c r="DE361" s="89">
        <f>(DD361*$D361*$E361*$G361*$K361)</f>
        <v>0</v>
      </c>
      <c r="DF361" s="105"/>
      <c r="DG361" s="89">
        <f>(DF361*$D361*$E361*$G361*$K361)</f>
        <v>0</v>
      </c>
      <c r="DH361" s="90"/>
      <c r="DI361" s="89">
        <f>(DH361*$D361*$E361*$G361*$K361)</f>
        <v>0</v>
      </c>
      <c r="DJ361" s="90"/>
      <c r="DK361" s="89">
        <f>(DJ361*$D361*$E361*$G361*$L361)</f>
        <v>0</v>
      </c>
      <c r="DL361" s="90"/>
      <c r="DM361" s="97">
        <f>(DL361*$D361*$E361*$G361*$M361)</f>
        <v>0</v>
      </c>
      <c r="DN361" s="99">
        <f t="shared" ref="DN361:DO371" si="2053">SUM(N361,P361,R361,T361,V361,X361,Z361,AB361,AD361,AF361,AH361,AJ361,AL361,AP361,AR361,CF361,AT361,AV361,AX361,AZ361,BB361,CJ361,BD361,BF361,BH361,BL361,AN361,BN361,BP361,BR361,BT361,BV361,BX361,BZ361,CB361,CD361,CH361,CL361,CN361,CP361,CR361,CT361,CV361,CX361,BJ361,CZ361,DB361,DD361,DF361,DH361,DJ361,DL361)</f>
        <v>2</v>
      </c>
      <c r="DO361" s="97">
        <f t="shared" si="2053"/>
        <v>304698.23999999999</v>
      </c>
    </row>
    <row r="362" spans="1:119" ht="15.75" customHeight="1" x14ac:dyDescent="0.25">
      <c r="A362" s="100"/>
      <c r="B362" s="101">
        <v>315</v>
      </c>
      <c r="C362" s="82" t="s">
        <v>490</v>
      </c>
      <c r="D362" s="83">
        <v>22900</v>
      </c>
      <c r="E362" s="102">
        <v>3.5</v>
      </c>
      <c r="F362" s="102"/>
      <c r="G362" s="85">
        <v>1</v>
      </c>
      <c r="H362" s="86"/>
      <c r="I362" s="86"/>
      <c r="J362" s="83">
        <v>1.4</v>
      </c>
      <c r="K362" s="83">
        <v>1.68</v>
      </c>
      <c r="L362" s="83">
        <v>2.23</v>
      </c>
      <c r="M362" s="87">
        <v>2.57</v>
      </c>
      <c r="N362" s="90">
        <v>10</v>
      </c>
      <c r="O362" s="89">
        <f t="shared" si="1994"/>
        <v>1234310</v>
      </c>
      <c r="P362" s="90">
        <v>12</v>
      </c>
      <c r="Q362" s="90">
        <f>(P362*$D362*$E362*$G362*$J362*$Q$10)</f>
        <v>1481172.0000000002</v>
      </c>
      <c r="R362" s="90">
        <v>66</v>
      </c>
      <c r="S362" s="89">
        <f>(R362*$D362*$E362*$G362*$J362*$S$10)</f>
        <v>8146446</v>
      </c>
      <c r="T362" s="90">
        <v>5</v>
      </c>
      <c r="U362" s="89">
        <f>(T362/12*7*$D362*$E362*$G362*$J362*$U$10)+(T362/12*5*$D362*$E362*$G362*$J362*$U$11)</f>
        <v>628843.54166666674</v>
      </c>
      <c r="V362" s="90"/>
      <c r="W362" s="89">
        <f>(V362*$D362*$E362*$G362*$J362*$W$10)</f>
        <v>0</v>
      </c>
      <c r="X362" s="90"/>
      <c r="Y362" s="89">
        <f>(X362*$D362*$E362*$G362*$J362*$Y$10)</f>
        <v>0</v>
      </c>
      <c r="Z362" s="90"/>
      <c r="AA362" s="89">
        <f>(Z362*$D362*$E362*$G362*$J362*$AA$10)</f>
        <v>0</v>
      </c>
      <c r="AB362" s="90"/>
      <c r="AC362" s="89">
        <f>(AB362*$D362*$E362*$G362*$J362*$AC$10)</f>
        <v>0</v>
      </c>
      <c r="AD362" s="90">
        <v>9</v>
      </c>
      <c r="AE362" s="89">
        <f>(AD362*$D362*$E362*$G362*$J362*$AE$10)</f>
        <v>1110879</v>
      </c>
      <c r="AF362" s="90"/>
      <c r="AG362" s="89">
        <f>(AF362*$D362*$E362*$G362*$J362*$AG$10)</f>
        <v>0</v>
      </c>
      <c r="AH362" s="92"/>
      <c r="AI362" s="89">
        <f>(AH362*$D362*$E362*$G362*$J362*$AI$10)</f>
        <v>0</v>
      </c>
      <c r="AJ362" s="90">
        <v>5</v>
      </c>
      <c r="AK362" s="89">
        <f>(AJ362*$D362*$E362*$G362*$J362*$AK$10)</f>
        <v>617155</v>
      </c>
      <c r="AL362" s="104"/>
      <c r="AM362" s="89">
        <f>(AL362*$D362*$E362*$G362*$K362*$AM$10)</f>
        <v>0</v>
      </c>
      <c r="AN362" s="90">
        <v>3</v>
      </c>
      <c r="AO362" s="95">
        <f>(AN362*$D362*$E362*$G362*$K362*$AO$10)</f>
        <v>444351.60000000003</v>
      </c>
      <c r="AP362" s="90">
        <v>1</v>
      </c>
      <c r="AQ362" s="89">
        <f>(AP362*$D362*$E362*$G362*$J362*$AQ$10)</f>
        <v>112210</v>
      </c>
      <c r="AR362" s="90"/>
      <c r="AS362" s="90">
        <f>(AR362*$D362*$E362*$G362*$J362*$AS$10)</f>
        <v>0</v>
      </c>
      <c r="AT362" s="90"/>
      <c r="AU362" s="90">
        <f>(AT362*$D362*$E362*$G362*$J362*$AU$10)</f>
        <v>0</v>
      </c>
      <c r="AV362" s="90"/>
      <c r="AW362" s="89">
        <f>(AV362*$D362*$E362*$G362*$J362*$AW$10)</f>
        <v>0</v>
      </c>
      <c r="AX362" s="90"/>
      <c r="AY362" s="89">
        <f>(AX362*$D362*$E362*$G362*$J362*$AY$10)</f>
        <v>0</v>
      </c>
      <c r="AZ362" s="90"/>
      <c r="BA362" s="89">
        <f>(AZ362*$D362*$E362*$G362*$J362*$BA$10)</f>
        <v>0</v>
      </c>
      <c r="BB362" s="90"/>
      <c r="BC362" s="89">
        <f>(BB362*$D362*$E362*$G362*$J362*$BC$10)</f>
        <v>0</v>
      </c>
      <c r="BD362" s="90">
        <v>1</v>
      </c>
      <c r="BE362" s="89">
        <f>(BD362*$D362*$E362*$G362*$J362*$BE$10)</f>
        <v>123431.00000000001</v>
      </c>
      <c r="BF362" s="90">
        <v>7</v>
      </c>
      <c r="BG362" s="89">
        <f>(BF362*$D362*$E362*$G362*$K362*$BG$10)</f>
        <v>942564</v>
      </c>
      <c r="BH362" s="90">
        <v>31</v>
      </c>
      <c r="BI362" s="89">
        <f>(BH362*$D362*$E362*$G362*$K362*$BI$10)</f>
        <v>4174212</v>
      </c>
      <c r="BJ362" s="90">
        <v>5</v>
      </c>
      <c r="BK362" s="89">
        <f>(BJ362*$D362*$E362*$G362*$K362*$BK$10)</f>
        <v>774248.99999999988</v>
      </c>
      <c r="BL362" s="90"/>
      <c r="BM362" s="89">
        <f>(BL362*$D362*$E362*$G362*$K362*$BM$10)</f>
        <v>0</v>
      </c>
      <c r="BN362" s="90">
        <v>8</v>
      </c>
      <c r="BO362" s="89">
        <f>(BN362*$D362*$E362*$G362*$K362*$BO$10)</f>
        <v>1184937.6000000001</v>
      </c>
      <c r="BP362" s="90">
        <v>1</v>
      </c>
      <c r="BQ362" s="89">
        <f>(BP362*$D362*$E362*$G362*$K362*$BQ$10)</f>
        <v>134652</v>
      </c>
      <c r="BR362" s="90"/>
      <c r="BS362" s="89">
        <f>(BR362*$D362*$E362*$G362*$K362*$BS$10)</f>
        <v>0</v>
      </c>
      <c r="BT362" s="90"/>
      <c r="BU362" s="89">
        <f>(BT362*$D362*$E362*$G362*$K362*$BU$10)</f>
        <v>0</v>
      </c>
      <c r="BV362" s="90">
        <v>3</v>
      </c>
      <c r="BW362" s="89">
        <f>(BV362*$D362*$E362*$G362*$K362*$BW$10)</f>
        <v>504945</v>
      </c>
      <c r="BX362" s="90"/>
      <c r="BY362" s="89">
        <f>(BX362*$D362*$E362*$G362*$K362*$BY$10)</f>
        <v>0</v>
      </c>
      <c r="BZ362" s="90">
        <v>1</v>
      </c>
      <c r="CA362" s="97">
        <f>(BZ362*$D362*$E362*$G362*$K362*$CA$10)</f>
        <v>134652</v>
      </c>
      <c r="CB362" s="90"/>
      <c r="CC362" s="89">
        <f>(CB362*$D362*$E362*$G362*$J362*$CC$10)</f>
        <v>0</v>
      </c>
      <c r="CD362" s="90">
        <v>25</v>
      </c>
      <c r="CE362" s="89">
        <f>(CD362*$D362*$E362*$G362*$J362*$CE$10)</f>
        <v>3169932.4999999995</v>
      </c>
      <c r="CF362" s="90"/>
      <c r="CG362" s="89">
        <f>(CF362*$D362*$E362*$G362*$J362*$CG$10)</f>
        <v>0</v>
      </c>
      <c r="CH362" s="90"/>
      <c r="CI362" s="90">
        <f>(CH362*$D362*$E362*$G362*$J362*$CI$10)</f>
        <v>0</v>
      </c>
      <c r="CJ362" s="90"/>
      <c r="CK362" s="89">
        <f>(CJ362*$D362*$E362*$G362*$K362*$CK$10)</f>
        <v>0</v>
      </c>
      <c r="CL362" s="90"/>
      <c r="CM362" s="89">
        <f>(CL362*$D362*$E362*$G362*$J362*$CM$10)</f>
        <v>0</v>
      </c>
      <c r="CN362" s="90"/>
      <c r="CO362" s="89">
        <f>(CN362*$D362*$E362*$G362*$J362*$CO$10)</f>
        <v>0</v>
      </c>
      <c r="CP362" s="90"/>
      <c r="CQ362" s="89">
        <f>(CP362*$D362*$E362*$G362*$J362*$CQ$10)</f>
        <v>0</v>
      </c>
      <c r="CR362" s="90"/>
      <c r="CS362" s="89">
        <f>(CR362*$D362*$E362*$G362*$J362*$CS$10)</f>
        <v>0</v>
      </c>
      <c r="CT362" s="90">
        <v>1</v>
      </c>
      <c r="CU362" s="89">
        <f>(CT362*$D362*$E362*$G362*$J362*$CU$10)</f>
        <v>126797.29999999999</v>
      </c>
      <c r="CV362" s="90">
        <v>4</v>
      </c>
      <c r="CW362" s="89">
        <f>(CV362*$D362*$E362*$G362*$K362*$CW$10)</f>
        <v>538608</v>
      </c>
      <c r="CX362" s="104">
        <v>5</v>
      </c>
      <c r="CY362" s="89">
        <f>(CX362*$D362*$E362*$G362*$K362*$CY$10)</f>
        <v>605934</v>
      </c>
      <c r="CZ362" s="90"/>
      <c r="DA362" s="89">
        <f>(CZ362*$D362*$E362*$G362*$J362*$DA$10)</f>
        <v>0</v>
      </c>
      <c r="DB362" s="90"/>
      <c r="DC362" s="95">
        <f>(DB362*$D362*$E362*$G362*$K362*$DC$10)</f>
        <v>0</v>
      </c>
      <c r="DD362" s="90">
        <v>5</v>
      </c>
      <c r="DE362" s="89">
        <f>(DD362*$D362*$E362*$G362*$K362*$DE$10)</f>
        <v>673260</v>
      </c>
      <c r="DF362" s="105"/>
      <c r="DG362" s="89">
        <f>(DF362*$D362*$E362*$G362*$K362*$DG$10)</f>
        <v>0</v>
      </c>
      <c r="DH362" s="90"/>
      <c r="DI362" s="89">
        <f>(DH362*$D362*$E362*$G362*$K362*$DI$10)</f>
        <v>0</v>
      </c>
      <c r="DJ362" s="90"/>
      <c r="DK362" s="89">
        <f>(DJ362*$D362*$E362*$G362*$L362*$DK$10)</f>
        <v>0</v>
      </c>
      <c r="DL362" s="90">
        <v>1</v>
      </c>
      <c r="DM362" s="97">
        <f>(DL362*$D362*$E362*$G362*$M362*$DM$10)</f>
        <v>247182.59999999998</v>
      </c>
      <c r="DN362" s="99">
        <f t="shared" si="2053"/>
        <v>209</v>
      </c>
      <c r="DO362" s="97">
        <f t="shared" si="2053"/>
        <v>27110724.141666669</v>
      </c>
    </row>
    <row r="363" spans="1:119" s="8" customFormat="1" ht="45" customHeight="1" x14ac:dyDescent="0.25">
      <c r="A363" s="100"/>
      <c r="B363" s="101">
        <v>316</v>
      </c>
      <c r="C363" s="82" t="s">
        <v>491</v>
      </c>
      <c r="D363" s="83">
        <v>22900</v>
      </c>
      <c r="E363" s="102">
        <v>5.35</v>
      </c>
      <c r="F363" s="102"/>
      <c r="G363" s="85">
        <v>1</v>
      </c>
      <c r="H363" s="86"/>
      <c r="I363" s="86"/>
      <c r="J363" s="83">
        <v>1.4</v>
      </c>
      <c r="K363" s="83">
        <v>1.68</v>
      </c>
      <c r="L363" s="83">
        <v>2.23</v>
      </c>
      <c r="M363" s="87">
        <v>2.57</v>
      </c>
      <c r="N363" s="90">
        <v>150</v>
      </c>
      <c r="O363" s="89">
        <f>(N363*$D363*$E363*$G363*$J363)</f>
        <v>25728150</v>
      </c>
      <c r="P363" s="90"/>
      <c r="Q363" s="90">
        <f>(P363*$D363*$E363*$G363*$J363)</f>
        <v>0</v>
      </c>
      <c r="R363" s="90">
        <v>10</v>
      </c>
      <c r="S363" s="89">
        <f>(R363*$D363*$E363*$G363*$J363)</f>
        <v>1715210</v>
      </c>
      <c r="T363" s="90"/>
      <c r="U363" s="89">
        <f>(T363*$D363*$E363*$G363*$J363)</f>
        <v>0</v>
      </c>
      <c r="V363" s="90"/>
      <c r="W363" s="89">
        <f>(V363*$D363*$E363*$G363*$J363)</f>
        <v>0</v>
      </c>
      <c r="X363" s="90"/>
      <c r="Y363" s="89">
        <f>(X363*$D363*$E363*$G363*$J363)</f>
        <v>0</v>
      </c>
      <c r="Z363" s="90">
        <v>100</v>
      </c>
      <c r="AA363" s="89">
        <f>(Z363*$D363*$E363*$G363*$J363)</f>
        <v>17152100</v>
      </c>
      <c r="AB363" s="90"/>
      <c r="AC363" s="89">
        <f>(AB363*$D363*$E363*$G363*$J363)</f>
        <v>0</v>
      </c>
      <c r="AD363" s="90"/>
      <c r="AE363" s="89">
        <f>(AD363*$D363*$E363*$G363*$J363)</f>
        <v>0</v>
      </c>
      <c r="AF363" s="90"/>
      <c r="AG363" s="89">
        <f>(AF363*$D363*$E363*$G363*$J363)</f>
        <v>0</v>
      </c>
      <c r="AH363" s="92"/>
      <c r="AI363" s="89">
        <f>(AH363*$D363*$E363*$G363*$J363)</f>
        <v>0</v>
      </c>
      <c r="AJ363" s="90"/>
      <c r="AK363" s="89">
        <f>(AJ363*$D363*$E363*$G363*$J363)</f>
        <v>0</v>
      </c>
      <c r="AL363" s="104">
        <v>0</v>
      </c>
      <c r="AM363" s="89">
        <f>(AL363*$D363*$E363*$G363*$K363)</f>
        <v>0</v>
      </c>
      <c r="AN363" s="90"/>
      <c r="AO363" s="95">
        <f>(AN363*$D363*$E363*$G363*$K363)</f>
        <v>0</v>
      </c>
      <c r="AP363" s="90"/>
      <c r="AQ363" s="89">
        <f>(AP363*$D363*$E363*$G363*$J363)</f>
        <v>0</v>
      </c>
      <c r="AR363" s="90"/>
      <c r="AS363" s="90">
        <f>(AR363*$D363*$E363*$G363*$J363)</f>
        <v>0</v>
      </c>
      <c r="AT363" s="90"/>
      <c r="AU363" s="90">
        <f>(AT363*$D363*$E363*$G363*$J363)</f>
        <v>0</v>
      </c>
      <c r="AV363" s="90"/>
      <c r="AW363" s="89">
        <f>(AV363*$D363*$E363*$G363*$J363)</f>
        <v>0</v>
      </c>
      <c r="AX363" s="90"/>
      <c r="AY363" s="89">
        <f>(AX363*$D363*$E363*$G363*$J363)</f>
        <v>0</v>
      </c>
      <c r="AZ363" s="90"/>
      <c r="BA363" s="89">
        <f>(AZ363*$D363*$E363*$G363*$J363)</f>
        <v>0</v>
      </c>
      <c r="BB363" s="90"/>
      <c r="BC363" s="89">
        <f>(BB363*$D363*$E363*$G363*$J363)</f>
        <v>0</v>
      </c>
      <c r="BD363" s="90"/>
      <c r="BE363" s="89">
        <f>(BD363*$D363*$E363*$G363*$J363)</f>
        <v>0</v>
      </c>
      <c r="BF363" s="90"/>
      <c r="BG363" s="89">
        <f>(BF363*$D363*$E363*$G363*$K363)</f>
        <v>0</v>
      </c>
      <c r="BH363" s="90">
        <v>12</v>
      </c>
      <c r="BI363" s="89">
        <f>(BH363*$D363*$E363*$G363*$K363)</f>
        <v>2469902.4</v>
      </c>
      <c r="BJ363" s="90"/>
      <c r="BK363" s="89">
        <f>(BJ363*$D363*$E363*$G363*$K363)</f>
        <v>0</v>
      </c>
      <c r="BL363" s="90"/>
      <c r="BM363" s="89">
        <f>(BL363*$D363*$E363*$G363*$K363)</f>
        <v>0</v>
      </c>
      <c r="BN363" s="90"/>
      <c r="BO363" s="89">
        <f>(BN363*$D363*$E363*$G363*$K363)</f>
        <v>0</v>
      </c>
      <c r="BP363" s="90"/>
      <c r="BQ363" s="89">
        <f>(BP363*$D363*$E363*$G363*$K363)</f>
        <v>0</v>
      </c>
      <c r="BR363" s="90"/>
      <c r="BS363" s="89">
        <f>(BR363*$D363*$E363*$G363*$K363)</f>
        <v>0</v>
      </c>
      <c r="BT363" s="90"/>
      <c r="BU363" s="89">
        <f>(BT363*$D363*$E363*$G363*$K363)</f>
        <v>0</v>
      </c>
      <c r="BV363" s="90"/>
      <c r="BW363" s="89">
        <f>(BV363*$D363*$E363*$G363*$K363)</f>
        <v>0</v>
      </c>
      <c r="BX363" s="90"/>
      <c r="BY363" s="89">
        <f>(BX363*$D363*$E363*$G363*$K363)</f>
        <v>0</v>
      </c>
      <c r="BZ363" s="90"/>
      <c r="CA363" s="97">
        <f>(BZ363*$D363*$E363*$G363*$K363)</f>
        <v>0</v>
      </c>
      <c r="CB363" s="90"/>
      <c r="CC363" s="89">
        <f>(CB363*$D363*$E363*$G363*$J363)</f>
        <v>0</v>
      </c>
      <c r="CD363" s="90"/>
      <c r="CE363" s="89">
        <f>(CD363*$D363*$E363*$G363*$J363)</f>
        <v>0</v>
      </c>
      <c r="CF363" s="90"/>
      <c r="CG363" s="89">
        <f>(CF363*$D363*$E363*$G363*$J363)</f>
        <v>0</v>
      </c>
      <c r="CH363" s="90"/>
      <c r="CI363" s="90">
        <f>(CH363*$D363*$E363*$G363*$J363)</f>
        <v>0</v>
      </c>
      <c r="CJ363" s="90"/>
      <c r="CK363" s="89">
        <f>(CJ363*$D363*$E363*$G363*$K363)</f>
        <v>0</v>
      </c>
      <c r="CL363" s="90"/>
      <c r="CM363" s="89">
        <f>(CL363*$D363*$E363*$G363*$J363)</f>
        <v>0</v>
      </c>
      <c r="CN363" s="90"/>
      <c r="CO363" s="89">
        <f>(CN363*$D363*$E363*$G363*$J363)</f>
        <v>0</v>
      </c>
      <c r="CP363" s="90"/>
      <c r="CQ363" s="89">
        <f>(CP363*$D363*$E363*$G363*$J363)</f>
        <v>0</v>
      </c>
      <c r="CR363" s="90"/>
      <c r="CS363" s="89">
        <f>(CR363*$D363*$E363*$G363*$J363)</f>
        <v>0</v>
      </c>
      <c r="CT363" s="90"/>
      <c r="CU363" s="89">
        <f>(CT363*$D363*$E363*$G363*$J363)</f>
        <v>0</v>
      </c>
      <c r="CV363" s="90"/>
      <c r="CW363" s="89">
        <f>(CV363*$D363*$E363*$G363*$K363)</f>
        <v>0</v>
      </c>
      <c r="CX363" s="104">
        <v>250</v>
      </c>
      <c r="CY363" s="89">
        <f>(CX363*$D363*$E363*$G363*$K363)</f>
        <v>51456299.999999993</v>
      </c>
      <c r="CZ363" s="90"/>
      <c r="DA363" s="89">
        <f>(CZ363*$D363*$E363*$G363*$J363)</f>
        <v>0</v>
      </c>
      <c r="DB363" s="90"/>
      <c r="DC363" s="95">
        <f>(DB363*$D363*$E363*$G363*$K363)</f>
        <v>0</v>
      </c>
      <c r="DD363" s="90"/>
      <c r="DE363" s="89">
        <f>(DD363*$D363*$E363*$G363*$K363)</f>
        <v>0</v>
      </c>
      <c r="DF363" s="105"/>
      <c r="DG363" s="89">
        <f>(DF363*$D363*$E363*$G363*$K363)</f>
        <v>0</v>
      </c>
      <c r="DH363" s="90"/>
      <c r="DI363" s="89">
        <f>(DH363*$D363*$E363*$G363*$K363)</f>
        <v>0</v>
      </c>
      <c r="DJ363" s="90"/>
      <c r="DK363" s="89">
        <f>(DJ363*$D363*$E363*$G363*$L363)</f>
        <v>0</v>
      </c>
      <c r="DL363" s="90">
        <v>1</v>
      </c>
      <c r="DM363" s="97">
        <f>(DL363*$D363*$E363*$G363*$M363)</f>
        <v>314863.54999999993</v>
      </c>
      <c r="DN363" s="99">
        <f t="shared" si="2053"/>
        <v>523</v>
      </c>
      <c r="DO363" s="97">
        <f t="shared" si="2053"/>
        <v>98836525.949999988</v>
      </c>
    </row>
    <row r="364" spans="1:119" ht="45" customHeight="1" x14ac:dyDescent="0.25">
      <c r="A364" s="100"/>
      <c r="B364" s="101">
        <v>317</v>
      </c>
      <c r="C364" s="82" t="s">
        <v>492</v>
      </c>
      <c r="D364" s="83">
        <v>22900</v>
      </c>
      <c r="E364" s="102">
        <v>0.32</v>
      </c>
      <c r="F364" s="102"/>
      <c r="G364" s="85">
        <v>1</v>
      </c>
      <c r="H364" s="86"/>
      <c r="I364" s="86"/>
      <c r="J364" s="83">
        <v>1.4</v>
      </c>
      <c r="K364" s="83">
        <v>1.68</v>
      </c>
      <c r="L364" s="83">
        <v>2.23</v>
      </c>
      <c r="M364" s="87">
        <v>2.57</v>
      </c>
      <c r="N364" s="90"/>
      <c r="O364" s="89">
        <f t="shared" si="1994"/>
        <v>0</v>
      </c>
      <c r="P364" s="90"/>
      <c r="Q364" s="90">
        <f>(P364*$D364*$E364*$G364*$J364*$Q$10)</f>
        <v>0</v>
      </c>
      <c r="R364" s="90"/>
      <c r="S364" s="89">
        <f>(R364*$D364*$E364*$G364*$J364*$S$10)</f>
        <v>0</v>
      </c>
      <c r="T364" s="90"/>
      <c r="U364" s="89">
        <f t="shared" ref="U364:U366" si="2054">(T364/12*7*$D364*$E364*$G364*$J364*$U$10)+(T364/12*5*$D364*$E364*$G364*$J364*$U$11)</f>
        <v>0</v>
      </c>
      <c r="V364" s="90"/>
      <c r="W364" s="89">
        <f>(V364*$D364*$E364*$G364*$J364*$W$10)</f>
        <v>0</v>
      </c>
      <c r="X364" s="90">
        <v>0</v>
      </c>
      <c r="Y364" s="89">
        <f>(X364*$D364*$E364*$G364*$J364*$Y$10)</f>
        <v>0</v>
      </c>
      <c r="Z364" s="90"/>
      <c r="AA364" s="89">
        <f>(Z364*$D364*$E364*$G364*$J364*$AA$10)</f>
        <v>0</v>
      </c>
      <c r="AB364" s="90">
        <v>0</v>
      </c>
      <c r="AC364" s="89">
        <f>(AB364*$D364*$E364*$G364*$J364*$AC$10)</f>
        <v>0</v>
      </c>
      <c r="AD364" s="90"/>
      <c r="AE364" s="89">
        <f>(AD364*$D364*$E364*$G364*$J364*$AE$10)</f>
        <v>0</v>
      </c>
      <c r="AF364" s="90">
        <v>0</v>
      </c>
      <c r="AG364" s="89">
        <f>(AF364*$D364*$E364*$G364*$J364*$AG$10)</f>
        <v>0</v>
      </c>
      <c r="AH364" s="92"/>
      <c r="AI364" s="89">
        <f>(AH364*$D364*$E364*$G364*$J364*$AI$10)</f>
        <v>0</v>
      </c>
      <c r="AJ364" s="90">
        <v>70</v>
      </c>
      <c r="AK364" s="89">
        <f>(AJ364*$D364*$E364*$G364*$J364*$AK$10)</f>
        <v>789958.4</v>
      </c>
      <c r="AL364" s="104">
        <v>0</v>
      </c>
      <c r="AM364" s="89">
        <f>(AL364*$D364*$E364*$G364*$K364*$AM$10)</f>
        <v>0</v>
      </c>
      <c r="AN364" s="90">
        <v>0</v>
      </c>
      <c r="AO364" s="95">
        <f>(AN364*$D364*$E364*$G364*$K364*$AO$10)</f>
        <v>0</v>
      </c>
      <c r="AP364" s="90"/>
      <c r="AQ364" s="89">
        <f>(AP364*$D364*$E364*$G364*$J364*$AQ$10)</f>
        <v>0</v>
      </c>
      <c r="AR364" s="90">
        <f>16-6</f>
        <v>10</v>
      </c>
      <c r="AS364" s="90">
        <f>(AR364*$D364*$E364*$G364*$J364*$AS$10)</f>
        <v>92332.800000000003</v>
      </c>
      <c r="AT364" s="90">
        <v>2</v>
      </c>
      <c r="AU364" s="90">
        <f>(AT364*$D364*$E364*$G364*$J364*$AU$10)</f>
        <v>23596.159999999996</v>
      </c>
      <c r="AV364" s="90">
        <v>0</v>
      </c>
      <c r="AW364" s="89">
        <f>(AV364*$D364*$E364*$G364*$J364*$AW$10)</f>
        <v>0</v>
      </c>
      <c r="AX364" s="90">
        <v>0</v>
      </c>
      <c r="AY364" s="89">
        <f>(AX364*$D364*$E364*$G364*$J364*$AY$10)</f>
        <v>0</v>
      </c>
      <c r="AZ364" s="90">
        <v>0</v>
      </c>
      <c r="BA364" s="89">
        <f>(AZ364*$D364*$E364*$G364*$J364*$BA$10)</f>
        <v>0</v>
      </c>
      <c r="BB364" s="90"/>
      <c r="BC364" s="89">
        <f>(BB364*$D364*$E364*$G364*$J364*$BC$10)</f>
        <v>0</v>
      </c>
      <c r="BD364" s="90"/>
      <c r="BE364" s="89">
        <f>(BD364*$D364*$E364*$G364*$J364*$BE$10)</f>
        <v>0</v>
      </c>
      <c r="BF364" s="90">
        <v>7</v>
      </c>
      <c r="BG364" s="89">
        <f>(BF364*$D364*$E364*$G364*$K364*$BG$10)</f>
        <v>86177.279999999999</v>
      </c>
      <c r="BH364" s="90">
        <v>7</v>
      </c>
      <c r="BI364" s="89">
        <f>(BH364*$D364*$E364*$G364*$K364*$BI$10)</f>
        <v>86177.279999999999</v>
      </c>
      <c r="BJ364" s="90">
        <v>0</v>
      </c>
      <c r="BK364" s="89">
        <f>(BJ364*$D364*$E364*$G364*$K364*$BK$10)</f>
        <v>0</v>
      </c>
      <c r="BL364" s="90">
        <v>0</v>
      </c>
      <c r="BM364" s="89">
        <f>(BL364*$D364*$E364*$G364*$K364*$BM$10)</f>
        <v>0</v>
      </c>
      <c r="BN364" s="90"/>
      <c r="BO364" s="89">
        <f>(BN364*$D364*$E364*$G364*$K364*$BO$10)</f>
        <v>0</v>
      </c>
      <c r="BP364" s="90"/>
      <c r="BQ364" s="89">
        <f>(BP364*$D364*$E364*$G364*$K364*$BQ$10)</f>
        <v>0</v>
      </c>
      <c r="BR364" s="90"/>
      <c r="BS364" s="89">
        <f>(BR364*$D364*$E364*$G364*$K364*$BS$10)</f>
        <v>0</v>
      </c>
      <c r="BT364" s="90"/>
      <c r="BU364" s="89">
        <f>(BT364*$D364*$E364*$G364*$K364*$BU$10)</f>
        <v>0</v>
      </c>
      <c r="BV364" s="90"/>
      <c r="BW364" s="89">
        <f>(BV364*$D364*$E364*$G364*$K364*$BW$10)</f>
        <v>0</v>
      </c>
      <c r="BX364" s="90"/>
      <c r="BY364" s="89">
        <f>(BX364*$D364*$E364*$G364*$K364*$BY$10)</f>
        <v>0</v>
      </c>
      <c r="BZ364" s="90"/>
      <c r="CA364" s="97">
        <f>(BZ364*$D364*$E364*$G364*$K364*$CA$10)</f>
        <v>0</v>
      </c>
      <c r="CB364" s="90">
        <v>0</v>
      </c>
      <c r="CC364" s="89">
        <f>(CB364*$D364*$E364*$G364*$J364*$CC$10)</f>
        <v>0</v>
      </c>
      <c r="CD364" s="90">
        <v>0</v>
      </c>
      <c r="CE364" s="89">
        <f>(CD364*$D364*$E364*$G364*$J364*$CE$10)</f>
        <v>0</v>
      </c>
      <c r="CF364" s="90">
        <v>0</v>
      </c>
      <c r="CG364" s="89">
        <f>(CF364*$D364*$E364*$G364*$J364*$CG$10)</f>
        <v>0</v>
      </c>
      <c r="CH364" s="90"/>
      <c r="CI364" s="90">
        <f>(CH364*$D364*$E364*$G364*$J364*$CI$10)</f>
        <v>0</v>
      </c>
      <c r="CJ364" s="90"/>
      <c r="CK364" s="89">
        <f>(CJ364*$D364*$E364*$G364*$K364*$CK$10)</f>
        <v>0</v>
      </c>
      <c r="CL364" s="90">
        <v>0</v>
      </c>
      <c r="CM364" s="89">
        <f>(CL364*$D364*$E364*$G364*$J364*$CM$10)</f>
        <v>0</v>
      </c>
      <c r="CN364" s="90"/>
      <c r="CO364" s="89">
        <f>(CN364*$D364*$E364*$G364*$J364*$CO$10)</f>
        <v>0</v>
      </c>
      <c r="CP364" s="90"/>
      <c r="CQ364" s="89">
        <f>(CP364*$D364*$E364*$G364*$J364*$CQ$10)</f>
        <v>0</v>
      </c>
      <c r="CR364" s="90"/>
      <c r="CS364" s="89">
        <f>(CR364*$D364*$E364*$G364*$J364*$CS$10)</f>
        <v>0</v>
      </c>
      <c r="CT364" s="90"/>
      <c r="CU364" s="89">
        <f>(CT364*$D364*$E364*$G364*$J364*$CU$10)</f>
        <v>0</v>
      </c>
      <c r="CV364" s="90">
        <v>0</v>
      </c>
      <c r="CW364" s="89">
        <f>(CV364*$D364*$E364*$G364*$K364*$CW$10)</f>
        <v>0</v>
      </c>
      <c r="CX364" s="104">
        <v>0</v>
      </c>
      <c r="CY364" s="89">
        <f>(CX364*$D364*$E364*$G364*$K364*$CY$10)</f>
        <v>0</v>
      </c>
      <c r="CZ364" s="90"/>
      <c r="DA364" s="89">
        <f>(CZ364*$D364*$E364*$G364*$J364*$DA$10)</f>
        <v>0</v>
      </c>
      <c r="DB364" s="90">
        <v>0</v>
      </c>
      <c r="DC364" s="95">
        <f>(DB364*$D364*$E364*$G364*$K364*$DC$10)</f>
        <v>0</v>
      </c>
      <c r="DD364" s="90">
        <v>0</v>
      </c>
      <c r="DE364" s="89">
        <f>(DD364*$D364*$E364*$G364*$K364*$DE$10)</f>
        <v>0</v>
      </c>
      <c r="DF364" s="105"/>
      <c r="DG364" s="89">
        <f>(DF364*$D364*$E364*$G364*$K364*$DG$10)</f>
        <v>0</v>
      </c>
      <c r="DH364" s="90"/>
      <c r="DI364" s="89">
        <f>(DH364*$D364*$E364*$G364*$K364*$DI$10)</f>
        <v>0</v>
      </c>
      <c r="DJ364" s="90"/>
      <c r="DK364" s="89">
        <f>(DJ364*$D364*$E364*$G364*$L364*$DK$10)</f>
        <v>0</v>
      </c>
      <c r="DL364" s="90"/>
      <c r="DM364" s="115">
        <f>(DL364*$D364*$E364*$G364*$M364*$DM$10)</f>
        <v>0</v>
      </c>
      <c r="DN364" s="99">
        <f t="shared" si="2053"/>
        <v>96</v>
      </c>
      <c r="DO364" s="97">
        <f t="shared" si="2053"/>
        <v>1078241.9200000002</v>
      </c>
    </row>
    <row r="365" spans="1:119" ht="45" customHeight="1" x14ac:dyDescent="0.25">
      <c r="A365" s="100"/>
      <c r="B365" s="101">
        <v>318</v>
      </c>
      <c r="C365" s="82" t="s">
        <v>493</v>
      </c>
      <c r="D365" s="83">
        <v>22900</v>
      </c>
      <c r="E365" s="102">
        <v>0.46</v>
      </c>
      <c r="F365" s="102"/>
      <c r="G365" s="85">
        <v>1</v>
      </c>
      <c r="H365" s="86"/>
      <c r="I365" s="86"/>
      <c r="J365" s="83">
        <v>1.4</v>
      </c>
      <c r="K365" s="83">
        <v>1.68</v>
      </c>
      <c r="L365" s="83">
        <v>2.23</v>
      </c>
      <c r="M365" s="87">
        <v>2.57</v>
      </c>
      <c r="N365" s="90"/>
      <c r="O365" s="89">
        <f t="shared" si="1994"/>
        <v>0</v>
      </c>
      <c r="P365" s="90"/>
      <c r="Q365" s="90">
        <f>(P365*$D365*$E365*$G365*$J365*$Q$10)</f>
        <v>0</v>
      </c>
      <c r="R365" s="90"/>
      <c r="S365" s="89">
        <f>(R365*$D365*$E365*$G365*$J365*$S$10)</f>
        <v>0</v>
      </c>
      <c r="T365" s="90"/>
      <c r="U365" s="89">
        <f t="shared" si="2054"/>
        <v>0</v>
      </c>
      <c r="V365" s="90">
        <v>0</v>
      </c>
      <c r="W365" s="89">
        <f>(V365*$D365*$E365*$G365*$J365*$W$10)</f>
        <v>0</v>
      </c>
      <c r="X365" s="90">
        <v>0</v>
      </c>
      <c r="Y365" s="89">
        <f>(X365*$D365*$E365*$G365*$J365*$Y$10)</f>
        <v>0</v>
      </c>
      <c r="Z365" s="90"/>
      <c r="AA365" s="89">
        <f>(Z365*$D365*$E365*$G365*$J365*$AA$10)</f>
        <v>0</v>
      </c>
      <c r="AB365" s="90">
        <v>0</v>
      </c>
      <c r="AC365" s="89">
        <f>(AB365*$D365*$E365*$G365*$J365*$AC$10)</f>
        <v>0</v>
      </c>
      <c r="AD365" s="90"/>
      <c r="AE365" s="89">
        <f>(AD365*$D365*$E365*$G365*$J365*$AE$10)</f>
        <v>0</v>
      </c>
      <c r="AF365" s="90">
        <v>0</v>
      </c>
      <c r="AG365" s="89">
        <f>(AF365*$D365*$E365*$G365*$J365*$AG$10)</f>
        <v>0</v>
      </c>
      <c r="AH365" s="92"/>
      <c r="AI365" s="89">
        <f>(AH365*$D365*$E365*$G365*$J365*$AI$10)</f>
        <v>0</v>
      </c>
      <c r="AJ365" s="90">
        <v>20</v>
      </c>
      <c r="AK365" s="89">
        <f>(AJ365*$D365*$E365*$G365*$J365*$AK$10)</f>
        <v>324447.2</v>
      </c>
      <c r="AL365" s="104">
        <v>0</v>
      </c>
      <c r="AM365" s="89">
        <f>(AL365*$D365*$E365*$G365*$K365*$AM$10)</f>
        <v>0</v>
      </c>
      <c r="AN365" s="90"/>
      <c r="AO365" s="95">
        <f>(AN365*$D365*$E365*$G365*$K365*$AO$10)</f>
        <v>0</v>
      </c>
      <c r="AP365" s="90"/>
      <c r="AQ365" s="89">
        <f>(AP365*$D365*$E365*$G365*$J365*$AQ$10)</f>
        <v>0</v>
      </c>
      <c r="AR365" s="90">
        <v>0</v>
      </c>
      <c r="AS365" s="90">
        <f>(AR365*$D365*$E365*$G365*$J365*$AS$10)</f>
        <v>0</v>
      </c>
      <c r="AT365" s="90">
        <f>24-12</f>
        <v>12</v>
      </c>
      <c r="AU365" s="90">
        <f>(AT365*$D365*$E365*$G365*$J365*$AU$10)</f>
        <v>203516.87999999998</v>
      </c>
      <c r="AV365" s="90">
        <v>0</v>
      </c>
      <c r="AW365" s="89">
        <f>(AV365*$D365*$E365*$G365*$J365*$AW$10)</f>
        <v>0</v>
      </c>
      <c r="AX365" s="90">
        <v>0</v>
      </c>
      <c r="AY365" s="89">
        <f>(AX365*$D365*$E365*$G365*$J365*$AY$10)</f>
        <v>0</v>
      </c>
      <c r="AZ365" s="90">
        <v>0</v>
      </c>
      <c r="BA365" s="89">
        <f>(AZ365*$D365*$E365*$G365*$J365*$BA$10)</f>
        <v>0</v>
      </c>
      <c r="BB365" s="90"/>
      <c r="BC365" s="89">
        <f>(BB365*$D365*$E365*$G365*$J365*$BC$10)</f>
        <v>0</v>
      </c>
      <c r="BD365" s="90"/>
      <c r="BE365" s="89">
        <f>(BD365*$D365*$E365*$G365*$J365*$BE$10)</f>
        <v>0</v>
      </c>
      <c r="BF365" s="90">
        <v>5</v>
      </c>
      <c r="BG365" s="89">
        <f>(BF365*$D365*$E365*$G365*$K365*$BG$10)</f>
        <v>88485.599999999991</v>
      </c>
      <c r="BH365" s="90">
        <v>0</v>
      </c>
      <c r="BI365" s="89">
        <f>(BH365*$D365*$E365*$G365*$K365*$BI$10)</f>
        <v>0</v>
      </c>
      <c r="BJ365" s="90"/>
      <c r="BK365" s="89">
        <f>(BJ365*$D365*$E365*$G365*$K365*$BK$10)</f>
        <v>0</v>
      </c>
      <c r="BL365" s="90">
        <v>0</v>
      </c>
      <c r="BM365" s="89">
        <f>(BL365*$D365*$E365*$G365*$K365*$BM$10)</f>
        <v>0</v>
      </c>
      <c r="BN365" s="90">
        <f>19-10</f>
        <v>9</v>
      </c>
      <c r="BO365" s="89">
        <f>(BN365*$D365*$E365*$G365*$K365*$BO$10)</f>
        <v>175201.48800000001</v>
      </c>
      <c r="BP365" s="90"/>
      <c r="BQ365" s="89">
        <f>(BP365*$D365*$E365*$G365*$K365*$BQ$10)</f>
        <v>0</v>
      </c>
      <c r="BR365" s="90"/>
      <c r="BS365" s="89">
        <f>(BR365*$D365*$E365*$G365*$K365*$BS$10)</f>
        <v>0</v>
      </c>
      <c r="BT365" s="90">
        <v>1</v>
      </c>
      <c r="BU365" s="89">
        <f>(BT365*$D365*$E365*$G365*$K365*$BU$10)</f>
        <v>15927.407999999999</v>
      </c>
      <c r="BV365" s="90"/>
      <c r="BW365" s="89">
        <f>(BV365*$D365*$E365*$G365*$K365*$BW$10)</f>
        <v>0</v>
      </c>
      <c r="BX365" s="90"/>
      <c r="BY365" s="89">
        <f>(BX365*$D365*$E365*$G365*$K365*$BY$10)</f>
        <v>0</v>
      </c>
      <c r="BZ365" s="90">
        <v>1</v>
      </c>
      <c r="CA365" s="97">
        <f>(BZ365*$D365*$E365*$G365*$K365*$CA$10)</f>
        <v>17697.12</v>
      </c>
      <c r="CB365" s="90">
        <v>0</v>
      </c>
      <c r="CC365" s="89">
        <f>(CB365*$D365*$E365*$G365*$J365*$CC$10)</f>
        <v>0</v>
      </c>
      <c r="CD365" s="90">
        <v>1</v>
      </c>
      <c r="CE365" s="89">
        <f>(CD365*$D365*$E365*$G365*$J365*$CE$10)</f>
        <v>16664.787999999997</v>
      </c>
      <c r="CF365" s="90">
        <v>0</v>
      </c>
      <c r="CG365" s="89">
        <f>(CF365*$D365*$E365*$G365*$J365*$CG$10)</f>
        <v>0</v>
      </c>
      <c r="CH365" s="90"/>
      <c r="CI365" s="90">
        <f>(CH365*$D365*$E365*$G365*$J365*$CI$10)</f>
        <v>0</v>
      </c>
      <c r="CJ365" s="90"/>
      <c r="CK365" s="89">
        <f>(CJ365*$D365*$E365*$G365*$K365*$CK$10)</f>
        <v>0</v>
      </c>
      <c r="CL365" s="90">
        <v>0</v>
      </c>
      <c r="CM365" s="89">
        <f>(CL365*$D365*$E365*$G365*$J365*$CM$10)</f>
        <v>0</v>
      </c>
      <c r="CN365" s="90"/>
      <c r="CO365" s="89">
        <f>(CN365*$D365*$E365*$G365*$J365*$CO$10)</f>
        <v>0</v>
      </c>
      <c r="CP365" s="90"/>
      <c r="CQ365" s="89">
        <f>(CP365*$D365*$E365*$G365*$J365*$CQ$10)</f>
        <v>0</v>
      </c>
      <c r="CR365" s="90"/>
      <c r="CS365" s="89">
        <f>(CR365*$D365*$E365*$G365*$J365*$CS$10)</f>
        <v>0</v>
      </c>
      <c r="CT365" s="90"/>
      <c r="CU365" s="89">
        <f>(CT365*$D365*$E365*$G365*$J365*$CU$10)</f>
        <v>0</v>
      </c>
      <c r="CV365" s="90"/>
      <c r="CW365" s="89">
        <f>(CV365*$D365*$E365*$G365*$K365*$CW$10)</f>
        <v>0</v>
      </c>
      <c r="CX365" s="104">
        <v>0</v>
      </c>
      <c r="CY365" s="89">
        <f>(CX365*$D365*$E365*$G365*$K365*$CY$10)</f>
        <v>0</v>
      </c>
      <c r="CZ365" s="90"/>
      <c r="DA365" s="89">
        <f>(CZ365*$D365*$E365*$G365*$J365*$DA$10)</f>
        <v>0</v>
      </c>
      <c r="DB365" s="90">
        <v>0</v>
      </c>
      <c r="DC365" s="95">
        <f>(DB365*$D365*$E365*$G365*$K365*$DC$10)</f>
        <v>0</v>
      </c>
      <c r="DD365" s="90"/>
      <c r="DE365" s="89">
        <f>(DD365*$D365*$E365*$G365*$K365*$DE$10)</f>
        <v>0</v>
      </c>
      <c r="DF365" s="105"/>
      <c r="DG365" s="89">
        <f>(DF365*$D365*$E365*$G365*$K365*$DG$10)</f>
        <v>0</v>
      </c>
      <c r="DH365" s="90">
        <v>16</v>
      </c>
      <c r="DI365" s="89">
        <f>(DH365*$D365*$E365*$G365*$K365*$DI$10)</f>
        <v>319963.92959999997</v>
      </c>
      <c r="DJ365" s="90">
        <v>9</v>
      </c>
      <c r="DK365" s="89">
        <f>(DJ365*$D365*$E365*$G365*$L365*$DK$10)</f>
        <v>253700.856</v>
      </c>
      <c r="DL365" s="90"/>
      <c r="DM365" s="115">
        <f>(DL365*$D365*$E365*$G365*$M365*$DM$10)</f>
        <v>0</v>
      </c>
      <c r="DN365" s="99">
        <f t="shared" si="2053"/>
        <v>74</v>
      </c>
      <c r="DO365" s="97">
        <f t="shared" si="2053"/>
        <v>1415605.2695999998</v>
      </c>
    </row>
    <row r="366" spans="1:119" ht="30" customHeight="1" x14ac:dyDescent="0.25">
      <c r="A366" s="100"/>
      <c r="B366" s="101">
        <v>319</v>
      </c>
      <c r="C366" s="82" t="s">
        <v>494</v>
      </c>
      <c r="D366" s="83">
        <v>22900</v>
      </c>
      <c r="E366" s="102">
        <v>8.4</v>
      </c>
      <c r="F366" s="102"/>
      <c r="G366" s="85">
        <v>1</v>
      </c>
      <c r="H366" s="86"/>
      <c r="I366" s="86"/>
      <c r="J366" s="83">
        <v>1.4</v>
      </c>
      <c r="K366" s="83">
        <v>1.68</v>
      </c>
      <c r="L366" s="83">
        <v>2.23</v>
      </c>
      <c r="M366" s="87">
        <v>2.57</v>
      </c>
      <c r="N366" s="90"/>
      <c r="O366" s="89">
        <f t="shared" si="1994"/>
        <v>0</v>
      </c>
      <c r="P366" s="90"/>
      <c r="Q366" s="90">
        <f>(P366*$D366*$E366*$G366*$J366*$Q$10)</f>
        <v>0</v>
      </c>
      <c r="R366" s="90"/>
      <c r="S366" s="89">
        <f>(R366*$D366*$E366*$G366*$J366*$S$10)</f>
        <v>0</v>
      </c>
      <c r="T366" s="90"/>
      <c r="U366" s="89">
        <f t="shared" si="2054"/>
        <v>0</v>
      </c>
      <c r="V366" s="90"/>
      <c r="W366" s="89">
        <f>(V366*$D366*$E366*$G366*$J366*$W$10)</f>
        <v>0</v>
      </c>
      <c r="X366" s="90"/>
      <c r="Y366" s="89">
        <f>(X366*$D366*$E366*$G366*$J366*$Y$10)</f>
        <v>0</v>
      </c>
      <c r="Z366" s="90"/>
      <c r="AA366" s="89">
        <f>(Z366*$D366*$E366*$G366*$J366*$AA$10)</f>
        <v>0</v>
      </c>
      <c r="AB366" s="90"/>
      <c r="AC366" s="89">
        <f>(AB366*$D366*$E366*$G366*$J366*$AC$10)</f>
        <v>0</v>
      </c>
      <c r="AD366" s="90"/>
      <c r="AE366" s="89">
        <f>(AD366*$D366*$E366*$G366*$J366*$AE$10)</f>
        <v>0</v>
      </c>
      <c r="AF366" s="90"/>
      <c r="AG366" s="89">
        <f>(AF366*$D366*$E366*$G366*$J366*$AG$10)</f>
        <v>0</v>
      </c>
      <c r="AH366" s="92"/>
      <c r="AI366" s="89">
        <f>(AH366*$D366*$E366*$G366*$J366*$AI$10)</f>
        <v>0</v>
      </c>
      <c r="AJ366" s="90"/>
      <c r="AK366" s="89">
        <f>(AJ366*$D366*$E366*$G366*$J366*$AK$10)</f>
        <v>0</v>
      </c>
      <c r="AL366" s="104">
        <v>0</v>
      </c>
      <c r="AM366" s="89">
        <f>(AL366*$D366*$E366*$G366*$K366*$AM$10)</f>
        <v>0</v>
      </c>
      <c r="AN366" s="90"/>
      <c r="AO366" s="95">
        <f>(AN366*$D366*$E366*$G366*$K366*$AO$10)</f>
        <v>0</v>
      </c>
      <c r="AP366" s="90"/>
      <c r="AQ366" s="89">
        <f>(AP366*$D366*$E366*$G366*$J366*$AQ$10)</f>
        <v>0</v>
      </c>
      <c r="AR366" s="90"/>
      <c r="AS366" s="90">
        <f>(AR366*$D366*$E366*$G366*$J366*$AS$10)</f>
        <v>0</v>
      </c>
      <c r="AT366" s="90"/>
      <c r="AU366" s="90">
        <f>(AT366*$D366*$E366*$G366*$J366*$AU$10)</f>
        <v>0</v>
      </c>
      <c r="AV366" s="90"/>
      <c r="AW366" s="89">
        <f>(AV366*$D366*$E366*$G366*$J366*$AW$10)</f>
        <v>0</v>
      </c>
      <c r="AX366" s="90"/>
      <c r="AY366" s="89">
        <f>(AX366*$D366*$E366*$G366*$J366*$AY$10)</f>
        <v>0</v>
      </c>
      <c r="AZ366" s="90"/>
      <c r="BA366" s="89">
        <f>(AZ366*$D366*$E366*$G366*$J366*$BA$10)</f>
        <v>0</v>
      </c>
      <c r="BB366" s="90"/>
      <c r="BC366" s="89">
        <f>(BB366*$D366*$E366*$G366*$J366*$BC$10)</f>
        <v>0</v>
      </c>
      <c r="BD366" s="90"/>
      <c r="BE366" s="89">
        <f>(BD366*$D366*$E366*$G366*$J366*$BE$10)</f>
        <v>0</v>
      </c>
      <c r="BF366" s="90"/>
      <c r="BG366" s="89">
        <f>(BF366*$D366*$E366*$G366*$K366*$BG$10)</f>
        <v>0</v>
      </c>
      <c r="BH366" s="90"/>
      <c r="BI366" s="89">
        <f>(BH366*$D366*$E366*$G366*$K366*$BI$10)</f>
        <v>0</v>
      </c>
      <c r="BJ366" s="90"/>
      <c r="BK366" s="89">
        <f>(BJ366*$D366*$E366*$G366*$K366*$BK$10)</f>
        <v>0</v>
      </c>
      <c r="BL366" s="90"/>
      <c r="BM366" s="89">
        <f>(BL366*$D366*$E366*$G366*$K366*$BM$10)</f>
        <v>0</v>
      </c>
      <c r="BN366" s="90"/>
      <c r="BO366" s="89">
        <f>(BN366*$D366*$E366*$G366*$K366*$BO$10)</f>
        <v>0</v>
      </c>
      <c r="BP366" s="90"/>
      <c r="BQ366" s="89">
        <f>(BP366*$D366*$E366*$G366*$K366*$BQ$10)</f>
        <v>0</v>
      </c>
      <c r="BR366" s="90"/>
      <c r="BS366" s="89">
        <f>(BR366*$D366*$E366*$G366*$K366*$BS$10)</f>
        <v>0</v>
      </c>
      <c r="BT366" s="90"/>
      <c r="BU366" s="89">
        <f>(BT366*$D366*$E366*$G366*$K366*$BU$10)</f>
        <v>0</v>
      </c>
      <c r="BV366" s="90"/>
      <c r="BW366" s="89">
        <f>(BV366*$D366*$E366*$G366*$K366*$BW$10)</f>
        <v>0</v>
      </c>
      <c r="BX366" s="90"/>
      <c r="BY366" s="89">
        <f>(BX366*$D366*$E366*$G366*$K366*$BY$10)</f>
        <v>0</v>
      </c>
      <c r="BZ366" s="90"/>
      <c r="CA366" s="97">
        <f>(BZ366*$D366*$E366*$G366*$K366*$CA$10)</f>
        <v>0</v>
      </c>
      <c r="CB366" s="90"/>
      <c r="CC366" s="89">
        <f>(CB366*$D366*$E366*$G366*$J366*$CC$10)</f>
        <v>0</v>
      </c>
      <c r="CD366" s="90"/>
      <c r="CE366" s="89">
        <f>(CD366*$D366*$E366*$G366*$J366*$CE$10)</f>
        <v>0</v>
      </c>
      <c r="CF366" s="90"/>
      <c r="CG366" s="89">
        <f>(CF366*$D366*$E366*$G366*$J366*$CG$10)</f>
        <v>0</v>
      </c>
      <c r="CH366" s="90"/>
      <c r="CI366" s="90">
        <f>(CH366*$D366*$E366*$G366*$J366*$CI$10)</f>
        <v>0</v>
      </c>
      <c r="CJ366" s="90"/>
      <c r="CK366" s="89">
        <f>(CJ366*$D366*$E366*$G366*$K366*$CK$10)</f>
        <v>0</v>
      </c>
      <c r="CL366" s="90"/>
      <c r="CM366" s="89">
        <f>(CL366*$D366*$E366*$G366*$J366*$CM$10)</f>
        <v>0</v>
      </c>
      <c r="CN366" s="90"/>
      <c r="CO366" s="89">
        <f>(CN366*$D366*$E366*$G366*$J366*$CO$10)</f>
        <v>0</v>
      </c>
      <c r="CP366" s="90"/>
      <c r="CQ366" s="89">
        <f>(CP366*$D366*$E366*$G366*$J366*$CQ$10)</f>
        <v>0</v>
      </c>
      <c r="CR366" s="90"/>
      <c r="CS366" s="89">
        <f>(CR366*$D366*$E366*$G366*$J366*$CS$10)</f>
        <v>0</v>
      </c>
      <c r="CT366" s="90"/>
      <c r="CU366" s="89">
        <f>(CT366*$D366*$E366*$G366*$J366*$CU$10)</f>
        <v>0</v>
      </c>
      <c r="CV366" s="90"/>
      <c r="CW366" s="89">
        <f>(CV366*$D366*$E366*$G366*$K366*$CW$10)</f>
        <v>0</v>
      </c>
      <c r="CX366" s="104">
        <v>0</v>
      </c>
      <c r="CY366" s="89">
        <f>(CX366*$D366*$E366*$G366*$K366*$CY$10)</f>
        <v>0</v>
      </c>
      <c r="CZ366" s="90"/>
      <c r="DA366" s="89">
        <f>(CZ366*$D366*$E366*$G366*$J366*$DA$10)</f>
        <v>0</v>
      </c>
      <c r="DB366" s="90"/>
      <c r="DC366" s="95">
        <f>(DB366*$D366*$E366*$G366*$K366*$DC$10)</f>
        <v>0</v>
      </c>
      <c r="DD366" s="90"/>
      <c r="DE366" s="89">
        <f>(DD366*$D366*$E366*$G366*$K366*$DE$10)</f>
        <v>0</v>
      </c>
      <c r="DF366" s="105"/>
      <c r="DG366" s="89">
        <f>(DF366*$D366*$E366*$G366*$K366*$DG$10)</f>
        <v>0</v>
      </c>
      <c r="DH366" s="90"/>
      <c r="DI366" s="89">
        <f>(DH366*$D366*$E366*$G366*$K366*$DI$10)</f>
        <v>0</v>
      </c>
      <c r="DJ366" s="90"/>
      <c r="DK366" s="89">
        <f>(DJ366*$D366*$E366*$G366*$L366*$DK$10)</f>
        <v>0</v>
      </c>
      <c r="DL366" s="90"/>
      <c r="DM366" s="115">
        <f>(DL366*$D366*$E366*$G366*$M366*$DM$10)</f>
        <v>0</v>
      </c>
      <c r="DN366" s="99">
        <f t="shared" si="2053"/>
        <v>0</v>
      </c>
      <c r="DO366" s="97">
        <f t="shared" si="2053"/>
        <v>0</v>
      </c>
    </row>
    <row r="367" spans="1:119" ht="30" customHeight="1" x14ac:dyDescent="0.25">
      <c r="A367" s="100"/>
      <c r="B367" s="101">
        <v>320</v>
      </c>
      <c r="C367" s="82" t="s">
        <v>495</v>
      </c>
      <c r="D367" s="83">
        <v>22900</v>
      </c>
      <c r="E367" s="102">
        <v>2.3199999999999998</v>
      </c>
      <c r="F367" s="102"/>
      <c r="G367" s="85">
        <v>1</v>
      </c>
      <c r="H367" s="86"/>
      <c r="I367" s="86"/>
      <c r="J367" s="83">
        <v>1.4</v>
      </c>
      <c r="K367" s="83">
        <v>1.68</v>
      </c>
      <c r="L367" s="83">
        <v>2.23</v>
      </c>
      <c r="M367" s="87">
        <v>2.57</v>
      </c>
      <c r="N367" s="90"/>
      <c r="O367" s="89">
        <f>(N367*$D367*$E367*$G367*$J367)</f>
        <v>0</v>
      </c>
      <c r="P367" s="90"/>
      <c r="Q367" s="90">
        <f>(P367*$D367*$E367*$G367*$J367)</f>
        <v>0</v>
      </c>
      <c r="R367" s="90"/>
      <c r="S367" s="89">
        <f>(R367*$D367*$E367*$G367*$J367)</f>
        <v>0</v>
      </c>
      <c r="T367" s="90"/>
      <c r="U367" s="89">
        <f>(T367*$D367*$E367*$G367*$J367)</f>
        <v>0</v>
      </c>
      <c r="V367" s="90"/>
      <c r="W367" s="89">
        <f>(V367*$D367*$E367*$G367*$J367)</f>
        <v>0</v>
      </c>
      <c r="X367" s="90"/>
      <c r="Y367" s="89">
        <f>(X367*$D367*$E367*$G367*$J367)</f>
        <v>0</v>
      </c>
      <c r="Z367" s="90"/>
      <c r="AA367" s="89">
        <f>(Z367*$D367*$E367*$G367*$J367)</f>
        <v>0</v>
      </c>
      <c r="AB367" s="90"/>
      <c r="AC367" s="89">
        <f>(AB367*$D367*$E367*$G367*$J367)</f>
        <v>0</v>
      </c>
      <c r="AD367" s="90"/>
      <c r="AE367" s="89">
        <f>(AD367*$D367*$E367*$G367*$J367)</f>
        <v>0</v>
      </c>
      <c r="AF367" s="90"/>
      <c r="AG367" s="89">
        <f>(AF367*$D367*$E367*$G367*$J367)</f>
        <v>0</v>
      </c>
      <c r="AH367" s="92"/>
      <c r="AI367" s="89">
        <f>(AH367*$D367*$E367*$G367*$J367)</f>
        <v>0</v>
      </c>
      <c r="AJ367" s="90"/>
      <c r="AK367" s="89">
        <f>(AJ367*$D367*$E367*$G367*$J367)</f>
        <v>0</v>
      </c>
      <c r="AL367" s="104">
        <v>0</v>
      </c>
      <c r="AM367" s="89">
        <f>(AL367*$D367*$E367*$G367*$K367)</f>
        <v>0</v>
      </c>
      <c r="AN367" s="90"/>
      <c r="AO367" s="95">
        <f>(AN367*$D367*$E367*$G367*$K367)</f>
        <v>0</v>
      </c>
      <c r="AP367" s="90"/>
      <c r="AQ367" s="89">
        <f>(AP367*$D367*$E367*$G367*$J367)</f>
        <v>0</v>
      </c>
      <c r="AR367" s="90"/>
      <c r="AS367" s="90">
        <f>(AR367*$D367*$E367*$G367*$J367)</f>
        <v>0</v>
      </c>
      <c r="AT367" s="90"/>
      <c r="AU367" s="90">
        <f>(AT367*$D367*$E367*$G367*$J367)</f>
        <v>0</v>
      </c>
      <c r="AV367" s="90"/>
      <c r="AW367" s="89">
        <f>(AV367*$D367*$E367*$G367*$J367)</f>
        <v>0</v>
      </c>
      <c r="AX367" s="90"/>
      <c r="AY367" s="89">
        <f>(AX367*$D367*$E367*$G367*$J367)</f>
        <v>0</v>
      </c>
      <c r="AZ367" s="90"/>
      <c r="BA367" s="89">
        <f>(AZ367*$D367*$E367*$G367*$J367)</f>
        <v>0</v>
      </c>
      <c r="BB367" s="90"/>
      <c r="BC367" s="89">
        <f>(BB367*$D367*$E367*$G367*$J367)</f>
        <v>0</v>
      </c>
      <c r="BD367" s="90"/>
      <c r="BE367" s="89">
        <f>(BD367*$D367*$E367*$G367*$J367)</f>
        <v>0</v>
      </c>
      <c r="BF367" s="90"/>
      <c r="BG367" s="89">
        <f>(BF367*$D367*$E367*$G367*$K367)</f>
        <v>0</v>
      </c>
      <c r="BH367" s="90"/>
      <c r="BI367" s="89">
        <f>(BH367*$D367*$E367*$G367*$K367)</f>
        <v>0</v>
      </c>
      <c r="BJ367" s="90"/>
      <c r="BK367" s="89">
        <f>(BJ367*$D367*$E367*$G367*$K367)</f>
        <v>0</v>
      </c>
      <c r="BL367" s="90"/>
      <c r="BM367" s="89">
        <f>(BL367*$D367*$E367*$G367*$K367)</f>
        <v>0</v>
      </c>
      <c r="BN367" s="90"/>
      <c r="BO367" s="89">
        <f>(BN367*$D367*$E367*$G367*$K367)</f>
        <v>0</v>
      </c>
      <c r="BP367" s="90"/>
      <c r="BQ367" s="89">
        <f>(BP367*$D367*$E367*$G367*$K367)</f>
        <v>0</v>
      </c>
      <c r="BR367" s="90"/>
      <c r="BS367" s="89">
        <f>(BR367*$D367*$E367*$G367*$K367)</f>
        <v>0</v>
      </c>
      <c r="BT367" s="90"/>
      <c r="BU367" s="89">
        <f>(BT367*$D367*$E367*$G367*$K367)</f>
        <v>0</v>
      </c>
      <c r="BV367" s="90"/>
      <c r="BW367" s="89">
        <f>(BV367*$D367*$E367*$G367*$K367)</f>
        <v>0</v>
      </c>
      <c r="BX367" s="90"/>
      <c r="BY367" s="89">
        <f>(BX367*$D367*$E367*$G367*$K367)</f>
        <v>0</v>
      </c>
      <c r="BZ367" s="90"/>
      <c r="CA367" s="97">
        <f>(BZ367*$D367*$E367*$G367*$K367)</f>
        <v>0</v>
      </c>
      <c r="CB367" s="90"/>
      <c r="CC367" s="89">
        <f>(CB367*$D367*$E367*$G367*$J367)</f>
        <v>0</v>
      </c>
      <c r="CD367" s="90"/>
      <c r="CE367" s="89">
        <f>(CD367*$D367*$E367*$G367*$J367)</f>
        <v>0</v>
      </c>
      <c r="CF367" s="90"/>
      <c r="CG367" s="89">
        <f>(CF367*$D367*$E367*$G367*$J367)</f>
        <v>0</v>
      </c>
      <c r="CH367" s="90"/>
      <c r="CI367" s="90">
        <f>(CH367*$D367*$E367*$G367*$J367)</f>
        <v>0</v>
      </c>
      <c r="CJ367" s="90"/>
      <c r="CK367" s="89">
        <f>(CJ367*$D367*$E367*$G367*$K367)</f>
        <v>0</v>
      </c>
      <c r="CL367" s="90"/>
      <c r="CM367" s="89">
        <f>(CL367*$D367*$E367*$G367*$J367)</f>
        <v>0</v>
      </c>
      <c r="CN367" s="90"/>
      <c r="CO367" s="89">
        <f>(CN367*$D367*$E367*$G367*$J367)</f>
        <v>0</v>
      </c>
      <c r="CP367" s="90"/>
      <c r="CQ367" s="89">
        <f>(CP367*$D367*$E367*$G367*$J367)</f>
        <v>0</v>
      </c>
      <c r="CR367" s="90"/>
      <c r="CS367" s="89">
        <f>(CR367*$D367*$E367*$G367*$J367)</f>
        <v>0</v>
      </c>
      <c r="CT367" s="90"/>
      <c r="CU367" s="89">
        <f>(CT367*$D367*$E367*$G367*$J367)</f>
        <v>0</v>
      </c>
      <c r="CV367" s="90"/>
      <c r="CW367" s="89">
        <f>(CV367*$D367*$E367*$G367*$K367)</f>
        <v>0</v>
      </c>
      <c r="CX367" s="104">
        <v>0</v>
      </c>
      <c r="CY367" s="89">
        <f>(CX367*$D367*$E367*$G367*$K367)</f>
        <v>0</v>
      </c>
      <c r="CZ367" s="90"/>
      <c r="DA367" s="89">
        <f>(CZ367*$D367*$E367*$G367*$J367)</f>
        <v>0</v>
      </c>
      <c r="DB367" s="90"/>
      <c r="DC367" s="95">
        <f>(DB367*$D367*$E367*$G367*$K367)</f>
        <v>0</v>
      </c>
      <c r="DD367" s="90"/>
      <c r="DE367" s="89">
        <f>(DD367*$D367*$E367*$G367*$K367)</f>
        <v>0</v>
      </c>
      <c r="DF367" s="105"/>
      <c r="DG367" s="89">
        <f>(DF367*$D367*$E367*$G367*$K367)</f>
        <v>0</v>
      </c>
      <c r="DH367" s="90"/>
      <c r="DI367" s="89">
        <f>(DH367*$D367*$E367*$G367*$K367)</f>
        <v>0</v>
      </c>
      <c r="DJ367" s="90"/>
      <c r="DK367" s="89">
        <f>(DJ367*$D367*$E367*$G367*$L367)</f>
        <v>0</v>
      </c>
      <c r="DL367" s="100"/>
      <c r="DM367" s="97">
        <f>(DL367*$D367*$E367*$G367*$M367)</f>
        <v>0</v>
      </c>
      <c r="DN367" s="99">
        <f t="shared" si="2053"/>
        <v>0</v>
      </c>
      <c r="DO367" s="97">
        <f t="shared" si="2053"/>
        <v>0</v>
      </c>
    </row>
    <row r="368" spans="1:119" ht="66.75" customHeight="1" x14ac:dyDescent="0.25">
      <c r="A368" s="100"/>
      <c r="B368" s="101">
        <v>321</v>
      </c>
      <c r="C368" s="82" t="s">
        <v>496</v>
      </c>
      <c r="D368" s="83">
        <v>22900</v>
      </c>
      <c r="E368" s="109">
        <v>18.149999999999999</v>
      </c>
      <c r="F368" s="109"/>
      <c r="G368" s="85">
        <v>1</v>
      </c>
      <c r="H368" s="86"/>
      <c r="I368" s="86"/>
      <c r="J368" s="83">
        <v>1.4</v>
      </c>
      <c r="K368" s="83">
        <v>1.68</v>
      </c>
      <c r="L368" s="83">
        <v>2.23</v>
      </c>
      <c r="M368" s="87">
        <v>2.57</v>
      </c>
      <c r="N368" s="90">
        <v>16</v>
      </c>
      <c r="O368" s="89">
        <f t="shared" ref="O368:O371" si="2055">(N368*$D368*$E368*$G368*$J368*$O$10)</f>
        <v>10241246.399999999</v>
      </c>
      <c r="P368" s="90"/>
      <c r="Q368" s="90">
        <f>(P368*$D368*$E368*$G368*$J368*$Q$10)</f>
        <v>0</v>
      </c>
      <c r="R368" s="90">
        <v>10</v>
      </c>
      <c r="S368" s="89">
        <f>(R368*$D368*$E368*$G368*$J368*$S$10)</f>
        <v>6400778.9999999991</v>
      </c>
      <c r="T368" s="90"/>
      <c r="U368" s="89">
        <f t="shared" ref="U368:U371" si="2056">(T368/12*7*$D368*$E368*$G368*$J368*$U$10)+(T368/12*5*$D368*$E368*$G368*$J368*$U$11)</f>
        <v>0</v>
      </c>
      <c r="V368" s="90"/>
      <c r="W368" s="89">
        <f>(V368*$D368*$E368*$G368*$J368*$W$10)</f>
        <v>0</v>
      </c>
      <c r="X368" s="90"/>
      <c r="Y368" s="89">
        <f>(X368*$D368*$E368*$G368*$J368*$Y$10)</f>
        <v>0</v>
      </c>
      <c r="Z368" s="90"/>
      <c r="AA368" s="89">
        <f>(Z368*$D368*$E368*$G368*$J368*$AA$10)</f>
        <v>0</v>
      </c>
      <c r="AB368" s="90"/>
      <c r="AC368" s="89">
        <f>(AB368*$D368*$E368*$G368*$J368*$AC$10)</f>
        <v>0</v>
      </c>
      <c r="AD368" s="90"/>
      <c r="AE368" s="89">
        <f>(AD368*$D368*$E368*$G368*$J368*$AE$10)</f>
        <v>0</v>
      </c>
      <c r="AF368" s="90"/>
      <c r="AG368" s="89">
        <f>(AF368*$D368*$E368*$G368*$J368*$AG$10)</f>
        <v>0</v>
      </c>
      <c r="AH368" s="92"/>
      <c r="AI368" s="89">
        <f>(AH368*$D368*$E368*$G368*$J368*$AI$10)</f>
        <v>0</v>
      </c>
      <c r="AJ368" s="90">
        <v>3</v>
      </c>
      <c r="AK368" s="89">
        <f>(AJ368*$D368*$E368*$G368*$J368*$AK$10)</f>
        <v>1920233.7000000002</v>
      </c>
      <c r="AL368" s="104"/>
      <c r="AM368" s="89">
        <f>(AL368*$D368*$E368*$G368*$K368*$AM$10)</f>
        <v>0</v>
      </c>
      <c r="AN368" s="90"/>
      <c r="AO368" s="95">
        <f>(AN368*$D368*$E368*$G368*$K368*$AO$10)</f>
        <v>0</v>
      </c>
      <c r="AP368" s="90"/>
      <c r="AQ368" s="89">
        <f>(AP368*$D368*$E368*$G368*$J368*$AQ$10)</f>
        <v>0</v>
      </c>
      <c r="AR368" s="90"/>
      <c r="AS368" s="90">
        <f>(AR368*$D368*$E368*$G368*$J368*$AS$10)</f>
        <v>0</v>
      </c>
      <c r="AT368" s="90"/>
      <c r="AU368" s="90">
        <f>(AT368*$D368*$E368*$G368*$J368*$AU$10)</f>
        <v>0</v>
      </c>
      <c r="AV368" s="90"/>
      <c r="AW368" s="89">
        <f>(AV368*$D368*$E368*$G368*$J368*$AW$10)</f>
        <v>0</v>
      </c>
      <c r="AX368" s="90"/>
      <c r="AY368" s="89">
        <f>(AX368*$D368*$E368*$G368*$J368*$AY$10)</f>
        <v>0</v>
      </c>
      <c r="AZ368" s="90"/>
      <c r="BA368" s="89">
        <f>(AZ368*$D368*$E368*$G368*$J368*$BA$10)</f>
        <v>0</v>
      </c>
      <c r="BB368" s="90"/>
      <c r="BC368" s="89">
        <f>(BB368*$D368*$E368*$G368*$J368*$BC$10)</f>
        <v>0</v>
      </c>
      <c r="BD368" s="90"/>
      <c r="BE368" s="89">
        <f>(BD368*$D368*$E368*$G368*$J368*$BE$10)</f>
        <v>0</v>
      </c>
      <c r="BF368" s="90"/>
      <c r="BG368" s="89">
        <f>(BF368*$D368*$E368*$G368*$K368*$BG$10)</f>
        <v>0</v>
      </c>
      <c r="BH368" s="90"/>
      <c r="BI368" s="89">
        <f>(BH368*$D368*$E368*$G368*$K368*$BI$10)</f>
        <v>0</v>
      </c>
      <c r="BJ368" s="90"/>
      <c r="BK368" s="89">
        <f>(BJ368*$D368*$E368*$G368*$K368*$BK$10)</f>
        <v>0</v>
      </c>
      <c r="BL368" s="90"/>
      <c r="BM368" s="89">
        <f>(BL368*$D368*$E368*$G368*$K368*$BM$10)</f>
        <v>0</v>
      </c>
      <c r="BN368" s="90"/>
      <c r="BO368" s="89">
        <f>(BN368*$D368*$E368*$G368*$K368*$BO$10)</f>
        <v>0</v>
      </c>
      <c r="BP368" s="90"/>
      <c r="BQ368" s="89">
        <f>(BP368*$D368*$E368*$G368*$K368*$BQ$10)</f>
        <v>0</v>
      </c>
      <c r="BR368" s="90">
        <v>5</v>
      </c>
      <c r="BS368" s="89">
        <f>(BR368*$D368*$E368*$G368*$K368*$BS$10)</f>
        <v>4364167.4999999991</v>
      </c>
      <c r="BT368" s="90"/>
      <c r="BU368" s="89">
        <f>(BT368*$D368*$E368*$G368*$K368*$BU$10)</f>
        <v>0</v>
      </c>
      <c r="BV368" s="90"/>
      <c r="BW368" s="89">
        <f>(BV368*$D368*$E368*$G368*$K368*$BW$10)</f>
        <v>0</v>
      </c>
      <c r="BX368" s="90">
        <v>15</v>
      </c>
      <c r="BY368" s="89">
        <f>(BX368*$D368*$E368*$G368*$K368*$BY$10)</f>
        <v>10474001.999999998</v>
      </c>
      <c r="BZ368" s="90"/>
      <c r="CA368" s="97">
        <f>(BZ368*$D368*$E368*$G368*$K368*$CA$10)</f>
        <v>0</v>
      </c>
      <c r="CB368" s="90"/>
      <c r="CC368" s="89">
        <f>(CB368*$D368*$E368*$G368*$J368*$CC$10)</f>
        <v>0</v>
      </c>
      <c r="CD368" s="90"/>
      <c r="CE368" s="89">
        <f>(CD368*$D368*$E368*$G368*$J368*$CE$10)</f>
        <v>0</v>
      </c>
      <c r="CF368" s="90"/>
      <c r="CG368" s="89">
        <f>(CF368*$D368*$E368*$G368*$J368*$CG$10)</f>
        <v>0</v>
      </c>
      <c r="CH368" s="90"/>
      <c r="CI368" s="90">
        <f>(CH368*$D368*$E368*$G368*$J368*$CI$10)</f>
        <v>0</v>
      </c>
      <c r="CJ368" s="90"/>
      <c r="CK368" s="89">
        <f>(CJ368*$D368*$E368*$G368*$K368*$CK$10)</f>
        <v>0</v>
      </c>
      <c r="CL368" s="90"/>
      <c r="CM368" s="89">
        <f>(CL368*$D368*$E368*$G368*$J368*$CM$10)</f>
        <v>0</v>
      </c>
      <c r="CN368" s="90"/>
      <c r="CO368" s="89">
        <f>(CN368*$D368*$E368*$G368*$J368*$CO$10)</f>
        <v>0</v>
      </c>
      <c r="CP368" s="90"/>
      <c r="CQ368" s="89">
        <f>(CP368*$D368*$E368*$G368*$J368*$CQ$10)</f>
        <v>0</v>
      </c>
      <c r="CR368" s="90"/>
      <c r="CS368" s="89">
        <f>(CR368*$D368*$E368*$G368*$J368*$CS$10)</f>
        <v>0</v>
      </c>
      <c r="CT368" s="90">
        <v>1</v>
      </c>
      <c r="CU368" s="89">
        <f>(CT368*$D368*$E368*$G368*$J368*$CU$10)</f>
        <v>657534.56999999983</v>
      </c>
      <c r="CV368" s="90"/>
      <c r="CW368" s="89">
        <f>(CV368*$D368*$E368*$G368*$K368*$CW$10)</f>
        <v>0</v>
      </c>
      <c r="CX368" s="104"/>
      <c r="CY368" s="89">
        <f>(CX368*$D368*$E368*$G368*$K368*$CY$10)</f>
        <v>0</v>
      </c>
      <c r="CZ368" s="90"/>
      <c r="DA368" s="89">
        <f>(CZ368*$D368*$E368*$G368*$J368*$DA$10)</f>
        <v>0</v>
      </c>
      <c r="DB368" s="90"/>
      <c r="DC368" s="95">
        <f>(DB368*$D368*$E368*$G368*$K368*$DC$10)</f>
        <v>0</v>
      </c>
      <c r="DD368" s="90"/>
      <c r="DE368" s="89">
        <f>(DD368*$D368*$E368*$G368*$K368*$DE$10)</f>
        <v>0</v>
      </c>
      <c r="DF368" s="105"/>
      <c r="DG368" s="89">
        <f>(DF368*$D368*$E368*$G368*$K368*$DG$10)</f>
        <v>0</v>
      </c>
      <c r="DH368" s="90"/>
      <c r="DI368" s="89">
        <f>(DH368*$D368*$E368*$G368*$K368*$DI$10)</f>
        <v>0</v>
      </c>
      <c r="DJ368" s="90"/>
      <c r="DK368" s="89">
        <f>(DJ368*$D368*$E368*$G368*$L368*$DK$10)</f>
        <v>0</v>
      </c>
      <c r="DL368" s="100"/>
      <c r="DM368" s="97">
        <f>(DL368*$D368*$E368*$G368*$M368*$DM$10)</f>
        <v>0</v>
      </c>
      <c r="DN368" s="99">
        <f t="shared" si="2053"/>
        <v>50</v>
      </c>
      <c r="DO368" s="97">
        <f t="shared" si="2053"/>
        <v>34057963.169999994</v>
      </c>
    </row>
    <row r="369" spans="1:119" ht="30" customHeight="1" x14ac:dyDescent="0.25">
      <c r="A369" s="100"/>
      <c r="B369" s="101">
        <v>322</v>
      </c>
      <c r="C369" s="82" t="s">
        <v>497</v>
      </c>
      <c r="D369" s="83">
        <v>22900</v>
      </c>
      <c r="E369" s="109">
        <v>2.0499999999999998</v>
      </c>
      <c r="F369" s="109"/>
      <c r="G369" s="85">
        <v>1</v>
      </c>
      <c r="H369" s="86"/>
      <c r="I369" s="86"/>
      <c r="J369" s="83">
        <v>1.4</v>
      </c>
      <c r="K369" s="83">
        <v>1.68</v>
      </c>
      <c r="L369" s="83">
        <v>2.23</v>
      </c>
      <c r="M369" s="87">
        <v>2.57</v>
      </c>
      <c r="N369" s="90"/>
      <c r="O369" s="89">
        <f t="shared" si="2055"/>
        <v>0</v>
      </c>
      <c r="P369" s="90"/>
      <c r="Q369" s="90">
        <f>(P369*$D369*$E369*$G369*$J369*$Q$10)</f>
        <v>0</v>
      </c>
      <c r="R369" s="90"/>
      <c r="S369" s="89">
        <f>(R369*$D369*$E369*$G369*$J369*$S$10)</f>
        <v>0</v>
      </c>
      <c r="T369" s="90">
        <v>12</v>
      </c>
      <c r="U369" s="89">
        <f t="shared" si="2056"/>
        <v>883974.34999999986</v>
      </c>
      <c r="V369" s="90"/>
      <c r="W369" s="89">
        <f>(V369*$D369*$E369*$G369*$J369*$W$10)</f>
        <v>0</v>
      </c>
      <c r="X369" s="90"/>
      <c r="Y369" s="89">
        <f>(X369*$D369*$E369*$G369*$J369*$Y$10)</f>
        <v>0</v>
      </c>
      <c r="Z369" s="90"/>
      <c r="AA369" s="89">
        <f>(Z369*$D369*$E369*$G369*$J369*$AA$10)</f>
        <v>0</v>
      </c>
      <c r="AB369" s="90"/>
      <c r="AC369" s="89">
        <f>(AB369*$D369*$E369*$G369*$J369*$AC$10)</f>
        <v>0</v>
      </c>
      <c r="AD369" s="90"/>
      <c r="AE369" s="89">
        <f>(AD369*$D369*$E369*$G369*$J369*$AE$10)</f>
        <v>0</v>
      </c>
      <c r="AF369" s="90"/>
      <c r="AG369" s="89">
        <f>(AF369*$D369*$E369*$G369*$J369*$AG$10)</f>
        <v>0</v>
      </c>
      <c r="AH369" s="92"/>
      <c r="AI369" s="89">
        <f>(AH369*$D369*$E369*$G369*$J369*$AI$10)</f>
        <v>0</v>
      </c>
      <c r="AJ369" s="90">
        <v>3</v>
      </c>
      <c r="AK369" s="89">
        <f>(AJ369*$D369*$E369*$G369*$J369*$AK$10)</f>
        <v>216885.90000000002</v>
      </c>
      <c r="AL369" s="104"/>
      <c r="AM369" s="89">
        <f>(AL369*$D369*$E369*$G369*$K369*$AM$10)</f>
        <v>0</v>
      </c>
      <c r="AN369" s="90"/>
      <c r="AO369" s="95">
        <f>(AN369*$D369*$E369*$G369*$K369*$AO$10)</f>
        <v>0</v>
      </c>
      <c r="AP369" s="90"/>
      <c r="AQ369" s="89">
        <f>(AP369*$D369*$E369*$G369*$J369*$AQ$10)</f>
        <v>0</v>
      </c>
      <c r="AR369" s="90"/>
      <c r="AS369" s="90">
        <f>(AR369*$D369*$E369*$G369*$J369*$AS$10)</f>
        <v>0</v>
      </c>
      <c r="AT369" s="90"/>
      <c r="AU369" s="90">
        <f>(AT369*$D369*$E369*$G369*$J369*$AU$10)</f>
        <v>0</v>
      </c>
      <c r="AV369" s="90"/>
      <c r="AW369" s="89">
        <f>(AV369*$D369*$E369*$G369*$J369*$AW$10)</f>
        <v>0</v>
      </c>
      <c r="AX369" s="90"/>
      <c r="AY369" s="89">
        <f>(AX369*$D369*$E369*$G369*$J369*$AY$10)</f>
        <v>0</v>
      </c>
      <c r="AZ369" s="90"/>
      <c r="BA369" s="89">
        <f>(AZ369*$D369*$E369*$G369*$J369*$BA$10)</f>
        <v>0</v>
      </c>
      <c r="BB369" s="90"/>
      <c r="BC369" s="89">
        <f>(BB369*$D369*$E369*$G369*$J369*$BC$10)</f>
        <v>0</v>
      </c>
      <c r="BD369" s="90"/>
      <c r="BE369" s="89">
        <f>(BD369*$D369*$E369*$G369*$J369*$BE$10)</f>
        <v>0</v>
      </c>
      <c r="BF369" s="90"/>
      <c r="BG369" s="89">
        <f>(BF369*$D369*$E369*$G369*$K369*$BG$10)</f>
        <v>0</v>
      </c>
      <c r="BH369" s="90"/>
      <c r="BI369" s="89">
        <f>(BH369*$D369*$E369*$G369*$K369*$BI$10)</f>
        <v>0</v>
      </c>
      <c r="BJ369" s="90"/>
      <c r="BK369" s="89">
        <f>(BJ369*$D369*$E369*$G369*$K369*$BK$10)</f>
        <v>0</v>
      </c>
      <c r="BL369" s="90"/>
      <c r="BM369" s="89">
        <f>(BL369*$D369*$E369*$G369*$K369*$BM$10)</f>
        <v>0</v>
      </c>
      <c r="BN369" s="90"/>
      <c r="BO369" s="89">
        <f>(BN369*$D369*$E369*$G369*$K369*$BO$10)</f>
        <v>0</v>
      </c>
      <c r="BP369" s="90"/>
      <c r="BQ369" s="89">
        <f>(BP369*$D369*$E369*$G369*$K369*$BQ$10)</f>
        <v>0</v>
      </c>
      <c r="BR369" s="90"/>
      <c r="BS369" s="89">
        <f>(BR369*$D369*$E369*$G369*$K369*$BS$10)</f>
        <v>0</v>
      </c>
      <c r="BT369" s="90"/>
      <c r="BU369" s="89">
        <f>(BT369*$D369*$E369*$G369*$K369*$BU$10)</f>
        <v>0</v>
      </c>
      <c r="BV369" s="90"/>
      <c r="BW369" s="89">
        <f>(BV369*$D369*$E369*$G369*$K369*$BW$10)</f>
        <v>0</v>
      </c>
      <c r="BX369" s="90"/>
      <c r="BY369" s="89">
        <f>(BX369*$D369*$E369*$G369*$K369*$BY$10)</f>
        <v>0</v>
      </c>
      <c r="BZ369" s="90"/>
      <c r="CA369" s="97">
        <f>(BZ369*$D369*$E369*$G369*$K369*$CA$10)</f>
        <v>0</v>
      </c>
      <c r="CB369" s="90"/>
      <c r="CC369" s="89">
        <f>(CB369*$D369*$E369*$G369*$J369*$CC$10)</f>
        <v>0</v>
      </c>
      <c r="CD369" s="90"/>
      <c r="CE369" s="89">
        <f>(CD369*$D369*$E369*$G369*$J369*$CE$10)</f>
        <v>0</v>
      </c>
      <c r="CF369" s="90"/>
      <c r="CG369" s="89">
        <f>(CF369*$D369*$E369*$G369*$J369*$CG$10)</f>
        <v>0</v>
      </c>
      <c r="CH369" s="90"/>
      <c r="CI369" s="90">
        <f>(CH369*$D369*$E369*$G369*$J369*$CI$10)</f>
        <v>0</v>
      </c>
      <c r="CJ369" s="90"/>
      <c r="CK369" s="89">
        <f>(CJ369*$D369*$E369*$G369*$K369*$CK$10)</f>
        <v>0</v>
      </c>
      <c r="CL369" s="90"/>
      <c r="CM369" s="89">
        <f>(CL369*$D369*$E369*$G369*$J369*$CM$10)</f>
        <v>0</v>
      </c>
      <c r="CN369" s="90"/>
      <c r="CO369" s="89">
        <f>(CN369*$D369*$E369*$G369*$J369*$CO$10)</f>
        <v>0</v>
      </c>
      <c r="CP369" s="90"/>
      <c r="CQ369" s="89">
        <f>(CP369*$D369*$E369*$G369*$J369*$CQ$10)</f>
        <v>0</v>
      </c>
      <c r="CR369" s="90"/>
      <c r="CS369" s="89">
        <f>(CR369*$D369*$E369*$G369*$J369*$CS$10)</f>
        <v>0</v>
      </c>
      <c r="CT369" s="90"/>
      <c r="CU369" s="89">
        <f>(CT369*$D369*$E369*$G369*$J369*$CU$10)</f>
        <v>0</v>
      </c>
      <c r="CV369" s="90"/>
      <c r="CW369" s="89">
        <f>(CV369*$D369*$E369*$G369*$K369*$CW$10)</f>
        <v>0</v>
      </c>
      <c r="CX369" s="104"/>
      <c r="CY369" s="89">
        <f>(CX369*$D369*$E369*$G369*$K369*$CY$10)</f>
        <v>0</v>
      </c>
      <c r="CZ369" s="90"/>
      <c r="DA369" s="89">
        <f>(CZ369*$D369*$E369*$G369*$J369*$DA$10)</f>
        <v>0</v>
      </c>
      <c r="DB369" s="90"/>
      <c r="DC369" s="95">
        <f>(DB369*$D369*$E369*$G369*$K369*$DC$10)</f>
        <v>0</v>
      </c>
      <c r="DD369" s="90"/>
      <c r="DE369" s="89">
        <f>(DD369*$D369*$E369*$G369*$K369*$DE$10)</f>
        <v>0</v>
      </c>
      <c r="DF369" s="105"/>
      <c r="DG369" s="89">
        <f>(DF369*$D369*$E369*$G369*$K369*$DG$10)</f>
        <v>0</v>
      </c>
      <c r="DH369" s="90"/>
      <c r="DI369" s="89">
        <f>(DH369*$D369*$E369*$G369*$K369*$DI$10)</f>
        <v>0</v>
      </c>
      <c r="DJ369" s="90"/>
      <c r="DK369" s="89">
        <f>(DJ369*$D369*$E369*$G369*$L369*$DK$10)</f>
        <v>0</v>
      </c>
      <c r="DL369" s="100"/>
      <c r="DM369" s="97">
        <f>(DL369*$D369*$E369*$G369*$M369*$DM$10)</f>
        <v>0</v>
      </c>
      <c r="DN369" s="99">
        <f t="shared" si="2053"/>
        <v>15</v>
      </c>
      <c r="DO369" s="97">
        <f t="shared" si="2053"/>
        <v>1100860.25</v>
      </c>
    </row>
    <row r="370" spans="1:119" ht="30" customHeight="1" x14ac:dyDescent="0.25">
      <c r="A370" s="100"/>
      <c r="B370" s="101">
        <v>323</v>
      </c>
      <c r="C370" s="82" t="s">
        <v>498</v>
      </c>
      <c r="D370" s="83">
        <v>22900</v>
      </c>
      <c r="E370" s="109">
        <v>7.81</v>
      </c>
      <c r="F370" s="109"/>
      <c r="G370" s="85">
        <v>1</v>
      </c>
      <c r="H370" s="86"/>
      <c r="I370" s="86"/>
      <c r="J370" s="83">
        <v>1.4</v>
      </c>
      <c r="K370" s="83">
        <v>1.68</v>
      </c>
      <c r="L370" s="83">
        <v>2.23</v>
      </c>
      <c r="M370" s="87">
        <v>2.57</v>
      </c>
      <c r="N370" s="90"/>
      <c r="O370" s="89">
        <f t="shared" si="2055"/>
        <v>0</v>
      </c>
      <c r="P370" s="90"/>
      <c r="Q370" s="90">
        <f>(P370*$D370*$E370*$G370*$J370*$Q$10)</f>
        <v>0</v>
      </c>
      <c r="R370" s="90"/>
      <c r="S370" s="89">
        <f>(R370*$D370*$E370*$G370*$J370*$S$10)</f>
        <v>0</v>
      </c>
      <c r="T370" s="90"/>
      <c r="U370" s="89">
        <f t="shared" si="2056"/>
        <v>0</v>
      </c>
      <c r="V370" s="90"/>
      <c r="W370" s="89">
        <f>(V370*$D370*$E370*$G370*$J370*$W$10)</f>
        <v>0</v>
      </c>
      <c r="X370" s="90"/>
      <c r="Y370" s="89">
        <f>(X370*$D370*$E370*$G370*$J370*$Y$10)</f>
        <v>0</v>
      </c>
      <c r="Z370" s="90"/>
      <c r="AA370" s="89">
        <f>(Z370*$D370*$E370*$G370*$J370*$AA$10)</f>
        <v>0</v>
      </c>
      <c r="AB370" s="90"/>
      <c r="AC370" s="89">
        <f>(AB370*$D370*$E370*$G370*$J370*$AC$10)</f>
        <v>0</v>
      </c>
      <c r="AD370" s="90"/>
      <c r="AE370" s="89">
        <f>(AD370*$D370*$E370*$G370*$J370*$AE$10)</f>
        <v>0</v>
      </c>
      <c r="AF370" s="90"/>
      <c r="AG370" s="89">
        <f>(AF370*$D370*$E370*$G370*$J370*$AG$10)</f>
        <v>0</v>
      </c>
      <c r="AH370" s="92"/>
      <c r="AI370" s="89">
        <f>(AH370*$D370*$E370*$G370*$J370*$AI$10)</f>
        <v>0</v>
      </c>
      <c r="AJ370" s="90"/>
      <c r="AK370" s="89">
        <f>(AJ370*$D370*$E370*$G370*$J370*$AK$10)</f>
        <v>0</v>
      </c>
      <c r="AL370" s="104"/>
      <c r="AM370" s="89">
        <f>(AL370*$D370*$E370*$G370*$K370*$AM$10)</f>
        <v>0</v>
      </c>
      <c r="AN370" s="90"/>
      <c r="AO370" s="95">
        <f>(AN370*$D370*$E370*$G370*$K370*$AO$10)</f>
        <v>0</v>
      </c>
      <c r="AP370" s="90"/>
      <c r="AQ370" s="89">
        <f>(AP370*$D370*$E370*$G370*$J370*$AQ$10)</f>
        <v>0</v>
      </c>
      <c r="AR370" s="90"/>
      <c r="AS370" s="90">
        <f>(AR370*$D370*$E370*$G370*$J370*$AS$10)</f>
        <v>0</v>
      </c>
      <c r="AT370" s="90"/>
      <c r="AU370" s="90">
        <f>(AT370*$D370*$E370*$G370*$J370*$AU$10)</f>
        <v>0</v>
      </c>
      <c r="AV370" s="90"/>
      <c r="AW370" s="89">
        <f>(AV370*$D370*$E370*$G370*$J370*$AW$10)</f>
        <v>0</v>
      </c>
      <c r="AX370" s="90"/>
      <c r="AY370" s="89">
        <f>(AX370*$D370*$E370*$G370*$J370*$AY$10)</f>
        <v>0</v>
      </c>
      <c r="AZ370" s="90"/>
      <c r="BA370" s="89">
        <f>(AZ370*$D370*$E370*$G370*$J370*$BA$10)</f>
        <v>0</v>
      </c>
      <c r="BB370" s="90"/>
      <c r="BC370" s="89">
        <f>(BB370*$D370*$E370*$G370*$J370*$BC$10)</f>
        <v>0</v>
      </c>
      <c r="BD370" s="90"/>
      <c r="BE370" s="89">
        <f>(BD370*$D370*$E370*$G370*$J370*$BE$10)</f>
        <v>0</v>
      </c>
      <c r="BF370" s="90"/>
      <c r="BG370" s="89">
        <f>(BF370*$D370*$E370*$G370*$K370*$BG$10)</f>
        <v>0</v>
      </c>
      <c r="BH370" s="90"/>
      <c r="BI370" s="89">
        <f>(BH370*$D370*$E370*$G370*$K370*$BI$10)</f>
        <v>0</v>
      </c>
      <c r="BJ370" s="90"/>
      <c r="BK370" s="89">
        <f>(BJ370*$D370*$E370*$G370*$K370*$BK$10)</f>
        <v>0</v>
      </c>
      <c r="BL370" s="90"/>
      <c r="BM370" s="89">
        <f>(BL370*$D370*$E370*$G370*$K370*$BM$10)</f>
        <v>0</v>
      </c>
      <c r="BN370" s="90"/>
      <c r="BO370" s="89">
        <f>(BN370*$D370*$E370*$G370*$K370*$BO$10)</f>
        <v>0</v>
      </c>
      <c r="BP370" s="90"/>
      <c r="BQ370" s="89">
        <f>(BP370*$D370*$E370*$G370*$K370*$BQ$10)</f>
        <v>0</v>
      </c>
      <c r="BR370" s="90"/>
      <c r="BS370" s="89">
        <f>(BR370*$D370*$E370*$G370*$K370*$BS$10)</f>
        <v>0</v>
      </c>
      <c r="BT370" s="90"/>
      <c r="BU370" s="89">
        <f>(BT370*$D370*$E370*$G370*$K370*$BU$10)</f>
        <v>0</v>
      </c>
      <c r="BV370" s="90"/>
      <c r="BW370" s="89">
        <f>(BV370*$D370*$E370*$G370*$K370*$BW$10)</f>
        <v>0</v>
      </c>
      <c r="BX370" s="90"/>
      <c r="BY370" s="89">
        <f>(BX370*$D370*$E370*$G370*$K370*$BY$10)</f>
        <v>0</v>
      </c>
      <c r="BZ370" s="90"/>
      <c r="CA370" s="97">
        <f>(BZ370*$D370*$E370*$G370*$K370*$CA$10)</f>
        <v>0</v>
      </c>
      <c r="CB370" s="90"/>
      <c r="CC370" s="89">
        <f>(CB370*$D370*$E370*$G370*$J370*$CC$10)</f>
        <v>0</v>
      </c>
      <c r="CD370" s="90"/>
      <c r="CE370" s="89">
        <f>(CD370*$D370*$E370*$G370*$J370*$CE$10)</f>
        <v>0</v>
      </c>
      <c r="CF370" s="90"/>
      <c r="CG370" s="89">
        <f>(CF370*$D370*$E370*$G370*$J370*$CG$10)</f>
        <v>0</v>
      </c>
      <c r="CH370" s="90"/>
      <c r="CI370" s="90">
        <f>(CH370*$D370*$E370*$G370*$J370*$CI$10)</f>
        <v>0</v>
      </c>
      <c r="CJ370" s="90"/>
      <c r="CK370" s="89">
        <f>(CJ370*$D370*$E370*$G370*$K370*$CK$10)</f>
        <v>0</v>
      </c>
      <c r="CL370" s="90"/>
      <c r="CM370" s="89">
        <f>(CL370*$D370*$E370*$G370*$J370*$CM$10)</f>
        <v>0</v>
      </c>
      <c r="CN370" s="90"/>
      <c r="CO370" s="89">
        <f>(CN370*$D370*$E370*$G370*$J370*$CO$10)</f>
        <v>0</v>
      </c>
      <c r="CP370" s="90"/>
      <c r="CQ370" s="89">
        <f>(CP370*$D370*$E370*$G370*$J370*$CQ$10)</f>
        <v>0</v>
      </c>
      <c r="CR370" s="90"/>
      <c r="CS370" s="89">
        <f>(CR370*$D370*$E370*$G370*$J370*$CS$10)</f>
        <v>0</v>
      </c>
      <c r="CT370" s="90"/>
      <c r="CU370" s="89">
        <f>(CT370*$D370*$E370*$G370*$J370*$CU$10)</f>
        <v>0</v>
      </c>
      <c r="CV370" s="90"/>
      <c r="CW370" s="89">
        <f>(CV370*$D370*$E370*$G370*$K370*$CW$10)</f>
        <v>0</v>
      </c>
      <c r="CX370" s="104"/>
      <c r="CY370" s="89">
        <f>(CX370*$D370*$E370*$G370*$K370*$CY$10)</f>
        <v>0</v>
      </c>
      <c r="CZ370" s="90"/>
      <c r="DA370" s="89">
        <f>(CZ370*$D370*$E370*$G370*$J370*$DA$10)</f>
        <v>0</v>
      </c>
      <c r="DB370" s="90"/>
      <c r="DC370" s="95">
        <f>(DB370*$D370*$E370*$G370*$K370*$DC$10)</f>
        <v>0</v>
      </c>
      <c r="DD370" s="90"/>
      <c r="DE370" s="89">
        <f>(DD370*$D370*$E370*$G370*$K370*$DE$10)</f>
        <v>0</v>
      </c>
      <c r="DF370" s="105"/>
      <c r="DG370" s="89">
        <f>(DF370*$D370*$E370*$G370*$K370*$DG$10)</f>
        <v>0</v>
      </c>
      <c r="DH370" s="90"/>
      <c r="DI370" s="89">
        <f>(DH370*$D370*$E370*$G370*$K370*$DI$10)</f>
        <v>0</v>
      </c>
      <c r="DJ370" s="90"/>
      <c r="DK370" s="89">
        <f>(DJ370*$D370*$E370*$G370*$L370*$DK$10)</f>
        <v>0</v>
      </c>
      <c r="DL370" s="100"/>
      <c r="DM370" s="97">
        <f>(DL370*$D370*$E370*$G370*$M370*$DM$10)</f>
        <v>0</v>
      </c>
      <c r="DN370" s="99">
        <f t="shared" si="2053"/>
        <v>0</v>
      </c>
      <c r="DO370" s="97">
        <f t="shared" si="2053"/>
        <v>0</v>
      </c>
    </row>
    <row r="371" spans="1:119" ht="30" customHeight="1" x14ac:dyDescent="0.25">
      <c r="A371" s="100"/>
      <c r="B371" s="101">
        <v>324</v>
      </c>
      <c r="C371" s="82" t="s">
        <v>499</v>
      </c>
      <c r="D371" s="83">
        <v>22900</v>
      </c>
      <c r="E371" s="109">
        <v>15.57</v>
      </c>
      <c r="F371" s="109"/>
      <c r="G371" s="85">
        <v>1</v>
      </c>
      <c r="H371" s="86"/>
      <c r="I371" s="86"/>
      <c r="J371" s="83">
        <v>1.4</v>
      </c>
      <c r="K371" s="83">
        <v>1.68</v>
      </c>
      <c r="L371" s="83">
        <v>2.23</v>
      </c>
      <c r="M371" s="87">
        <v>2.57</v>
      </c>
      <c r="N371" s="90">
        <v>3</v>
      </c>
      <c r="O371" s="89">
        <f t="shared" si="2055"/>
        <v>1647274.8599999999</v>
      </c>
      <c r="P371" s="90"/>
      <c r="Q371" s="90">
        <f>(P371*$D371*$E371*$G371*$J371*$Q$10)</f>
        <v>0</v>
      </c>
      <c r="R371" s="90"/>
      <c r="S371" s="89">
        <f>(R371*$D371*$E371*$G371*$J371*$S$10)</f>
        <v>0</v>
      </c>
      <c r="T371" s="90"/>
      <c r="U371" s="89">
        <f t="shared" si="2056"/>
        <v>0</v>
      </c>
      <c r="V371" s="90"/>
      <c r="W371" s="89">
        <f>(V371*$D371*$E371*$G371*$J371*$W$10)</f>
        <v>0</v>
      </c>
      <c r="X371" s="90"/>
      <c r="Y371" s="89">
        <f>(X371*$D371*$E371*$G371*$J371*$Y$10)</f>
        <v>0</v>
      </c>
      <c r="Z371" s="90"/>
      <c r="AA371" s="89">
        <f>(Z371*$D371*$E371*$G371*$J371*$AA$10)</f>
        <v>0</v>
      </c>
      <c r="AB371" s="90"/>
      <c r="AC371" s="89">
        <f>(AB371*$D371*$E371*$G371*$J371*$AC$10)</f>
        <v>0</v>
      </c>
      <c r="AD371" s="90"/>
      <c r="AE371" s="89">
        <f>(AD371*$D371*$E371*$G371*$J371*$AE$10)</f>
        <v>0</v>
      </c>
      <c r="AF371" s="90"/>
      <c r="AG371" s="89">
        <f>(AF371*$D371*$E371*$G371*$J371*$AG$10)</f>
        <v>0</v>
      </c>
      <c r="AH371" s="92"/>
      <c r="AI371" s="89">
        <f>(AH371*$D371*$E371*$G371*$J371*$AI$10)</f>
        <v>0</v>
      </c>
      <c r="AJ371" s="90"/>
      <c r="AK371" s="89">
        <f>(AJ371*$D371*$E371*$G371*$J371*$AK$10)</f>
        <v>0</v>
      </c>
      <c r="AL371" s="104"/>
      <c r="AM371" s="89">
        <f>(AL371*$D371*$E371*$G371*$K371*$AM$10)</f>
        <v>0</v>
      </c>
      <c r="AN371" s="90"/>
      <c r="AO371" s="95">
        <f>(AN371*$D371*$E371*$G371*$K371*$AO$10)</f>
        <v>0</v>
      </c>
      <c r="AP371" s="90"/>
      <c r="AQ371" s="89">
        <f>(AP371*$D371*$E371*$G371*$J371*$AQ$10)</f>
        <v>0</v>
      </c>
      <c r="AR371" s="90"/>
      <c r="AS371" s="90">
        <f>(AR371*$D371*$E371*$G371*$J371*$AS$10)</f>
        <v>0</v>
      </c>
      <c r="AT371" s="90"/>
      <c r="AU371" s="90">
        <f>(AT371*$D371*$E371*$G371*$J371*$AU$10)</f>
        <v>0</v>
      </c>
      <c r="AV371" s="90"/>
      <c r="AW371" s="89">
        <f>(AV371*$D371*$E371*$G371*$J371*$AW$10)</f>
        <v>0</v>
      </c>
      <c r="AX371" s="90"/>
      <c r="AY371" s="89">
        <f>(AX371*$D371*$E371*$G371*$J371*$AY$10)</f>
        <v>0</v>
      </c>
      <c r="AZ371" s="90"/>
      <c r="BA371" s="89">
        <f>(AZ371*$D371*$E371*$G371*$J371*$BA$10)</f>
        <v>0</v>
      </c>
      <c r="BB371" s="90"/>
      <c r="BC371" s="89">
        <f>(BB371*$D371*$E371*$G371*$J371*$BC$10)</f>
        <v>0</v>
      </c>
      <c r="BD371" s="90"/>
      <c r="BE371" s="89">
        <f>(BD371*$D371*$E371*$G371*$J371*$BE$10)</f>
        <v>0</v>
      </c>
      <c r="BF371" s="90"/>
      <c r="BG371" s="89">
        <f>(BF371*$D371*$E371*$G371*$K371*$BG$10)</f>
        <v>0</v>
      </c>
      <c r="BH371" s="90"/>
      <c r="BI371" s="89">
        <f>(BH371*$D371*$E371*$G371*$K371*$BI$10)</f>
        <v>0</v>
      </c>
      <c r="BJ371" s="90"/>
      <c r="BK371" s="89">
        <f>(BJ371*$D371*$E371*$G371*$K371*$BK$10)</f>
        <v>0</v>
      </c>
      <c r="BL371" s="90"/>
      <c r="BM371" s="89">
        <f>(BL371*$D371*$E371*$G371*$K371*$BM$10)</f>
        <v>0</v>
      </c>
      <c r="BN371" s="90"/>
      <c r="BO371" s="89">
        <f>(BN371*$D371*$E371*$G371*$K371*$BO$10)</f>
        <v>0</v>
      </c>
      <c r="BP371" s="90"/>
      <c r="BQ371" s="89">
        <f>(BP371*$D371*$E371*$G371*$K371*$BQ$10)</f>
        <v>0</v>
      </c>
      <c r="BR371" s="90"/>
      <c r="BS371" s="89">
        <f>(BR371*$D371*$E371*$G371*$K371*$BS$10)</f>
        <v>0</v>
      </c>
      <c r="BT371" s="90"/>
      <c r="BU371" s="89">
        <f>(BT371*$D371*$E371*$G371*$K371*$BU$10)</f>
        <v>0</v>
      </c>
      <c r="BV371" s="90"/>
      <c r="BW371" s="89">
        <f>(BV371*$D371*$E371*$G371*$K371*$BW$10)</f>
        <v>0</v>
      </c>
      <c r="BX371" s="90"/>
      <c r="BY371" s="89">
        <f>(BX371*$D371*$E371*$G371*$K371*$BY$10)</f>
        <v>0</v>
      </c>
      <c r="BZ371" s="90"/>
      <c r="CA371" s="97">
        <f>(BZ371*$D371*$E371*$G371*$K371*$CA$10)</f>
        <v>0</v>
      </c>
      <c r="CB371" s="90"/>
      <c r="CC371" s="89">
        <f>(CB371*$D371*$E371*$G371*$J371*$CC$10)</f>
        <v>0</v>
      </c>
      <c r="CD371" s="90"/>
      <c r="CE371" s="89">
        <f>(CD371*$D371*$E371*$G371*$J371*$CE$10)</f>
        <v>0</v>
      </c>
      <c r="CF371" s="90"/>
      <c r="CG371" s="89">
        <f>(CF371*$D371*$E371*$G371*$J371*$CG$10)</f>
        <v>0</v>
      </c>
      <c r="CH371" s="90"/>
      <c r="CI371" s="90">
        <f>(CH371*$D371*$E371*$G371*$J371*$CI$10)</f>
        <v>0</v>
      </c>
      <c r="CJ371" s="90"/>
      <c r="CK371" s="89">
        <f>(CJ371*$D371*$E371*$G371*$K371*$CK$10)</f>
        <v>0</v>
      </c>
      <c r="CL371" s="90"/>
      <c r="CM371" s="89">
        <f>(CL371*$D371*$E371*$G371*$J371*$CM$10)</f>
        <v>0</v>
      </c>
      <c r="CN371" s="90"/>
      <c r="CO371" s="89">
        <f>(CN371*$D371*$E371*$G371*$J371*$CO$10)</f>
        <v>0</v>
      </c>
      <c r="CP371" s="90"/>
      <c r="CQ371" s="89">
        <f>(CP371*$D371*$E371*$G371*$J371*$CQ$10)</f>
        <v>0</v>
      </c>
      <c r="CR371" s="90"/>
      <c r="CS371" s="89">
        <f>(CR371*$D371*$E371*$G371*$J371*$CS$10)</f>
        <v>0</v>
      </c>
      <c r="CT371" s="90"/>
      <c r="CU371" s="89">
        <f>(CT371*$D371*$E371*$G371*$J371*$CU$10)</f>
        <v>0</v>
      </c>
      <c r="CV371" s="90"/>
      <c r="CW371" s="89">
        <f>(CV371*$D371*$E371*$G371*$K371*$CW$10)</f>
        <v>0</v>
      </c>
      <c r="CX371" s="104"/>
      <c r="CY371" s="89">
        <f>(CX371*$D371*$E371*$G371*$K371*$CY$10)</f>
        <v>0</v>
      </c>
      <c r="CZ371" s="90"/>
      <c r="DA371" s="89">
        <f>(CZ371*$D371*$E371*$G371*$J371*$DA$10)</f>
        <v>0</v>
      </c>
      <c r="DB371" s="90"/>
      <c r="DC371" s="95">
        <f>(DB371*$D371*$E371*$G371*$K371*$DC$10)</f>
        <v>0</v>
      </c>
      <c r="DD371" s="90"/>
      <c r="DE371" s="89">
        <f>(DD371*$D371*$E371*$G371*$K371*$DE$10)</f>
        <v>0</v>
      </c>
      <c r="DF371" s="105"/>
      <c r="DG371" s="89">
        <f>(DF371*$D371*$E371*$G371*$K371*$DG$10)</f>
        <v>0</v>
      </c>
      <c r="DH371" s="90"/>
      <c r="DI371" s="89">
        <f>(DH371*$D371*$E371*$G371*$K371*$DI$10)</f>
        <v>0</v>
      </c>
      <c r="DJ371" s="90"/>
      <c r="DK371" s="89">
        <f>(DJ371*$D371*$E371*$G371*$L371*$DK$10)</f>
        <v>0</v>
      </c>
      <c r="DL371" s="100"/>
      <c r="DM371" s="97">
        <f>(DL371*$D371*$E371*$G371*$M371*$DM$10)</f>
        <v>0</v>
      </c>
      <c r="DN371" s="99">
        <f t="shared" si="2053"/>
        <v>3</v>
      </c>
      <c r="DO371" s="97">
        <f t="shared" si="2053"/>
        <v>1647274.8599999999</v>
      </c>
    </row>
    <row r="372" spans="1:119" ht="26.25" customHeight="1" x14ac:dyDescent="0.25">
      <c r="A372" s="100">
        <v>37</v>
      </c>
      <c r="B372" s="179"/>
      <c r="C372" s="178" t="s">
        <v>500</v>
      </c>
      <c r="D372" s="83">
        <v>22900</v>
      </c>
      <c r="E372" s="180">
        <v>1</v>
      </c>
      <c r="F372" s="180"/>
      <c r="G372" s="85">
        <v>1</v>
      </c>
      <c r="H372" s="86"/>
      <c r="I372" s="86"/>
      <c r="J372" s="83">
        <v>1.4</v>
      </c>
      <c r="K372" s="83">
        <v>1.68</v>
      </c>
      <c r="L372" s="83">
        <v>2.23</v>
      </c>
      <c r="M372" s="87">
        <v>2.57</v>
      </c>
      <c r="N372" s="110">
        <f>SUM(N373:N390)</f>
        <v>25</v>
      </c>
      <c r="O372" s="110">
        <f t="shared" ref="O372:BZ372" si="2057">SUM(O373:O390)</f>
        <v>1154961.5</v>
      </c>
      <c r="P372" s="110">
        <f>SUM(P373:P390)</f>
        <v>50</v>
      </c>
      <c r="Q372" s="110">
        <f t="shared" ref="Q372" si="2058">SUM(Q373:Q390)</f>
        <v>2309923</v>
      </c>
      <c r="R372" s="110">
        <f t="shared" si="2057"/>
        <v>0</v>
      </c>
      <c r="S372" s="110">
        <f t="shared" si="2057"/>
        <v>0</v>
      </c>
      <c r="T372" s="110">
        <f t="shared" si="2057"/>
        <v>0</v>
      </c>
      <c r="U372" s="110">
        <f t="shared" si="2057"/>
        <v>0</v>
      </c>
      <c r="V372" s="110">
        <f t="shared" si="2057"/>
        <v>0</v>
      </c>
      <c r="W372" s="110">
        <f t="shared" si="2057"/>
        <v>0</v>
      </c>
      <c r="X372" s="110">
        <f t="shared" si="2057"/>
        <v>0</v>
      </c>
      <c r="Y372" s="110">
        <f t="shared" si="2057"/>
        <v>0</v>
      </c>
      <c r="Z372" s="110">
        <f t="shared" si="2057"/>
        <v>0</v>
      </c>
      <c r="AA372" s="110">
        <f t="shared" si="2057"/>
        <v>0</v>
      </c>
      <c r="AB372" s="110">
        <f t="shared" si="2057"/>
        <v>0</v>
      </c>
      <c r="AC372" s="110">
        <f t="shared" si="2057"/>
        <v>0</v>
      </c>
      <c r="AD372" s="110">
        <f t="shared" si="2057"/>
        <v>60</v>
      </c>
      <c r="AE372" s="110">
        <f t="shared" si="2057"/>
        <v>2771907.6</v>
      </c>
      <c r="AF372" s="110">
        <f t="shared" si="2057"/>
        <v>0</v>
      </c>
      <c r="AG372" s="110">
        <f t="shared" si="2057"/>
        <v>0</v>
      </c>
      <c r="AH372" s="110">
        <f t="shared" si="2057"/>
        <v>0</v>
      </c>
      <c r="AI372" s="110">
        <f t="shared" si="2057"/>
        <v>0</v>
      </c>
      <c r="AJ372" s="110">
        <f t="shared" si="2057"/>
        <v>0</v>
      </c>
      <c r="AK372" s="110">
        <f t="shared" si="2057"/>
        <v>0</v>
      </c>
      <c r="AL372" s="110">
        <f t="shared" si="2057"/>
        <v>0</v>
      </c>
      <c r="AM372" s="110">
        <f t="shared" si="2057"/>
        <v>0</v>
      </c>
      <c r="AN372" s="110">
        <f t="shared" si="2057"/>
        <v>0</v>
      </c>
      <c r="AO372" s="110">
        <f t="shared" si="2057"/>
        <v>0</v>
      </c>
      <c r="AP372" s="110">
        <v>0</v>
      </c>
      <c r="AQ372" s="110">
        <f t="shared" si="2057"/>
        <v>0</v>
      </c>
      <c r="AR372" s="110">
        <f t="shared" si="2057"/>
        <v>0</v>
      </c>
      <c r="AS372" s="110">
        <f t="shared" si="2057"/>
        <v>0</v>
      </c>
      <c r="AT372" s="110">
        <f t="shared" si="2057"/>
        <v>0</v>
      </c>
      <c r="AU372" s="110">
        <f t="shared" si="2057"/>
        <v>0</v>
      </c>
      <c r="AV372" s="110">
        <f t="shared" si="2057"/>
        <v>0</v>
      </c>
      <c r="AW372" s="110">
        <f t="shared" si="2057"/>
        <v>0</v>
      </c>
      <c r="AX372" s="110">
        <f t="shared" si="2057"/>
        <v>0</v>
      </c>
      <c r="AY372" s="110">
        <f t="shared" si="2057"/>
        <v>0</v>
      </c>
      <c r="AZ372" s="110">
        <f t="shared" si="2057"/>
        <v>0</v>
      </c>
      <c r="BA372" s="110">
        <f t="shared" si="2057"/>
        <v>0</v>
      </c>
      <c r="BB372" s="110">
        <f t="shared" si="2057"/>
        <v>0</v>
      </c>
      <c r="BC372" s="110">
        <f t="shared" si="2057"/>
        <v>0</v>
      </c>
      <c r="BD372" s="110">
        <f t="shared" si="2057"/>
        <v>0</v>
      </c>
      <c r="BE372" s="110">
        <f t="shared" si="2057"/>
        <v>0</v>
      </c>
      <c r="BF372" s="110">
        <f t="shared" si="2057"/>
        <v>0</v>
      </c>
      <c r="BG372" s="110">
        <f t="shared" si="2057"/>
        <v>0</v>
      </c>
      <c r="BH372" s="110">
        <f t="shared" si="2057"/>
        <v>50</v>
      </c>
      <c r="BI372" s="110">
        <f t="shared" si="2057"/>
        <v>2519916</v>
      </c>
      <c r="BJ372" s="110">
        <f t="shared" si="2057"/>
        <v>0</v>
      </c>
      <c r="BK372" s="110">
        <f t="shared" si="2057"/>
        <v>0</v>
      </c>
      <c r="BL372" s="110">
        <f t="shared" si="2057"/>
        <v>0</v>
      </c>
      <c r="BM372" s="110">
        <f t="shared" si="2057"/>
        <v>0</v>
      </c>
      <c r="BN372" s="110">
        <f t="shared" si="2057"/>
        <v>0</v>
      </c>
      <c r="BO372" s="110">
        <f t="shared" si="2057"/>
        <v>0</v>
      </c>
      <c r="BP372" s="110">
        <f t="shared" si="2057"/>
        <v>0</v>
      </c>
      <c r="BQ372" s="110">
        <f t="shared" si="2057"/>
        <v>0</v>
      </c>
      <c r="BR372" s="110">
        <f t="shared" si="2057"/>
        <v>0</v>
      </c>
      <c r="BS372" s="110">
        <f t="shared" si="2057"/>
        <v>0</v>
      </c>
      <c r="BT372" s="110">
        <f t="shared" si="2057"/>
        <v>0</v>
      </c>
      <c r="BU372" s="110">
        <f t="shared" si="2057"/>
        <v>0</v>
      </c>
      <c r="BV372" s="110">
        <f t="shared" si="2057"/>
        <v>0</v>
      </c>
      <c r="BW372" s="110">
        <f t="shared" si="2057"/>
        <v>0</v>
      </c>
      <c r="BX372" s="110">
        <f t="shared" si="2057"/>
        <v>0</v>
      </c>
      <c r="BY372" s="110">
        <f t="shared" si="2057"/>
        <v>0</v>
      </c>
      <c r="BZ372" s="110">
        <f t="shared" si="2057"/>
        <v>0</v>
      </c>
      <c r="CA372" s="110">
        <f t="shared" ref="CA372:DM372" si="2059">SUM(CA373:CA390)</f>
        <v>0</v>
      </c>
      <c r="CB372" s="110">
        <f t="shared" si="2059"/>
        <v>0</v>
      </c>
      <c r="CC372" s="110">
        <f t="shared" si="2059"/>
        <v>0</v>
      </c>
      <c r="CD372" s="110">
        <f t="shared" si="2059"/>
        <v>0</v>
      </c>
      <c r="CE372" s="110">
        <f t="shared" si="2059"/>
        <v>0</v>
      </c>
      <c r="CF372" s="110">
        <f t="shared" si="2059"/>
        <v>0</v>
      </c>
      <c r="CG372" s="110">
        <f t="shared" si="2059"/>
        <v>0</v>
      </c>
      <c r="CH372" s="110">
        <f t="shared" si="2059"/>
        <v>374</v>
      </c>
      <c r="CI372" s="110">
        <f t="shared" si="2059"/>
        <v>12375769.140000001</v>
      </c>
      <c r="CJ372" s="110">
        <f t="shared" si="2059"/>
        <v>0</v>
      </c>
      <c r="CK372" s="110">
        <f t="shared" si="2059"/>
        <v>0</v>
      </c>
      <c r="CL372" s="110">
        <f t="shared" si="2059"/>
        <v>0</v>
      </c>
      <c r="CM372" s="110">
        <f t="shared" si="2059"/>
        <v>0</v>
      </c>
      <c r="CN372" s="110">
        <f t="shared" si="2059"/>
        <v>0</v>
      </c>
      <c r="CO372" s="110">
        <f t="shared" si="2059"/>
        <v>0</v>
      </c>
      <c r="CP372" s="110">
        <f t="shared" si="2059"/>
        <v>0</v>
      </c>
      <c r="CQ372" s="110">
        <f t="shared" si="2059"/>
        <v>0</v>
      </c>
      <c r="CR372" s="110">
        <f t="shared" si="2059"/>
        <v>0</v>
      </c>
      <c r="CS372" s="110">
        <f t="shared" si="2059"/>
        <v>0</v>
      </c>
      <c r="CT372" s="110">
        <f t="shared" si="2059"/>
        <v>0</v>
      </c>
      <c r="CU372" s="110">
        <f t="shared" si="2059"/>
        <v>0</v>
      </c>
      <c r="CV372" s="110">
        <f t="shared" si="2059"/>
        <v>0</v>
      </c>
      <c r="CW372" s="110">
        <f t="shared" si="2059"/>
        <v>0</v>
      </c>
      <c r="CX372" s="110">
        <f t="shared" si="2059"/>
        <v>0</v>
      </c>
      <c r="CY372" s="110">
        <f t="shared" si="2059"/>
        <v>0</v>
      </c>
      <c r="CZ372" s="110">
        <f>SUM(CZ373:CZ390)</f>
        <v>2600</v>
      </c>
      <c r="DA372" s="110">
        <f>SUM(DA373:DA390)</f>
        <v>87521106.959999993</v>
      </c>
      <c r="DB372" s="110">
        <f t="shared" si="2059"/>
        <v>0</v>
      </c>
      <c r="DC372" s="113">
        <f t="shared" si="2059"/>
        <v>0</v>
      </c>
      <c r="DD372" s="110">
        <f>SUM(DD373:DD390)</f>
        <v>190</v>
      </c>
      <c r="DE372" s="110">
        <f>SUM(DE373:DE390)</f>
        <v>15069482.4</v>
      </c>
      <c r="DF372" s="114">
        <f t="shared" si="2059"/>
        <v>0</v>
      </c>
      <c r="DG372" s="110">
        <f t="shared" si="2059"/>
        <v>0</v>
      </c>
      <c r="DH372" s="110">
        <f t="shared" si="2059"/>
        <v>0</v>
      </c>
      <c r="DI372" s="110">
        <f t="shared" si="2059"/>
        <v>0</v>
      </c>
      <c r="DJ372" s="110">
        <v>0</v>
      </c>
      <c r="DK372" s="110">
        <f t="shared" si="2059"/>
        <v>0</v>
      </c>
      <c r="DL372" s="110">
        <f t="shared" si="2059"/>
        <v>0</v>
      </c>
      <c r="DM372" s="110">
        <f t="shared" si="2059"/>
        <v>0</v>
      </c>
      <c r="DN372" s="110">
        <f>SUM(DN373:DN390)</f>
        <v>3189</v>
      </c>
      <c r="DO372" s="110">
        <f>SUM(DO373:DO390)</f>
        <v>116121320</v>
      </c>
    </row>
    <row r="373" spans="1:119" ht="54" customHeight="1" x14ac:dyDescent="0.25">
      <c r="A373" s="100"/>
      <c r="B373" s="101">
        <v>325</v>
      </c>
      <c r="C373" s="82" t="s">
        <v>501</v>
      </c>
      <c r="D373" s="83">
        <v>22900</v>
      </c>
      <c r="E373" s="102">
        <v>1.31</v>
      </c>
      <c r="F373" s="102"/>
      <c r="G373" s="85">
        <v>1</v>
      </c>
      <c r="H373" s="86"/>
      <c r="I373" s="86"/>
      <c r="J373" s="83">
        <v>1.4</v>
      </c>
      <c r="K373" s="83">
        <v>1.68</v>
      </c>
      <c r="L373" s="83">
        <v>2.23</v>
      </c>
      <c r="M373" s="87">
        <v>2.57</v>
      </c>
      <c r="N373" s="90">
        <v>25</v>
      </c>
      <c r="O373" s="89">
        <f t="shared" ref="O373:O381" si="2060">(N373*$D373*$E373*$G373*$J373*$O$10)</f>
        <v>1154961.5</v>
      </c>
      <c r="P373" s="90">
        <v>50</v>
      </c>
      <c r="Q373" s="90">
        <f t="shared" ref="Q373:Q381" si="2061">(P373*$D373*$E373*$G373*$J373*$Q$10)</f>
        <v>2309923</v>
      </c>
      <c r="R373" s="90"/>
      <c r="S373" s="89">
        <f t="shared" ref="S373:S381" si="2062">(R373*$D373*$E373*$G373*$J373*$S$10)</f>
        <v>0</v>
      </c>
      <c r="T373" s="90"/>
      <c r="U373" s="89">
        <f t="shared" ref="U373:U390" si="2063">(T373/12*7*$D373*$E373*$G373*$J373*$U$10)+(T373/12*5*$D373*$E373*$G373*$J373*$U$11)</f>
        <v>0</v>
      </c>
      <c r="V373" s="90"/>
      <c r="W373" s="89">
        <f t="shared" ref="W373:W381" si="2064">(V373*$D373*$E373*$G373*$J373*$W$10)</f>
        <v>0</v>
      </c>
      <c r="X373" s="90"/>
      <c r="Y373" s="89">
        <f t="shared" ref="Y373:Y381" si="2065">(X373*$D373*$E373*$G373*$J373*$Y$10)</f>
        <v>0</v>
      </c>
      <c r="Z373" s="90"/>
      <c r="AA373" s="89">
        <f t="shared" ref="AA373:AA381" si="2066">(Z373*$D373*$E373*$G373*$J373*$AA$10)</f>
        <v>0</v>
      </c>
      <c r="AB373" s="90"/>
      <c r="AC373" s="89">
        <f t="shared" ref="AC373:AC381" si="2067">(AB373*$D373*$E373*$G373*$J373*$AC$10)</f>
        <v>0</v>
      </c>
      <c r="AD373" s="90">
        <v>60</v>
      </c>
      <c r="AE373" s="89">
        <f t="shared" ref="AE373:AE381" si="2068">(AD373*$D373*$E373*$G373*$J373*$AE$10)</f>
        <v>2771907.6</v>
      </c>
      <c r="AF373" s="90"/>
      <c r="AG373" s="89">
        <f t="shared" ref="AG373:AG381" si="2069">(AF373*$D373*$E373*$G373*$J373*$AG$10)</f>
        <v>0</v>
      </c>
      <c r="AH373" s="92"/>
      <c r="AI373" s="89">
        <f t="shared" ref="AI373:AI381" si="2070">(AH373*$D373*$E373*$G373*$J373*$AI$10)</f>
        <v>0</v>
      </c>
      <c r="AJ373" s="90"/>
      <c r="AK373" s="89">
        <f t="shared" ref="AK373:AK381" si="2071">(AJ373*$D373*$E373*$G373*$J373*$AK$10)</f>
        <v>0</v>
      </c>
      <c r="AL373" s="104">
        <v>0</v>
      </c>
      <c r="AM373" s="89">
        <f t="shared" ref="AM373:AM381" si="2072">(AL373*$D373*$E373*$G373*$K373*$AM$10)</f>
        <v>0</v>
      </c>
      <c r="AN373" s="90"/>
      <c r="AO373" s="95">
        <f t="shared" ref="AO373:AO381" si="2073">(AN373*$D373*$E373*$G373*$K373*$AO$10)</f>
        <v>0</v>
      </c>
      <c r="AP373" s="90"/>
      <c r="AQ373" s="89">
        <f t="shared" ref="AQ373:AQ381" si="2074">(AP373*$D373*$E373*$G373*$J373*$AQ$10)</f>
        <v>0</v>
      </c>
      <c r="AR373" s="90"/>
      <c r="AS373" s="90">
        <f t="shared" ref="AS373:AS381" si="2075">(AR373*$D373*$E373*$G373*$J373*$AS$10)</f>
        <v>0</v>
      </c>
      <c r="AT373" s="90"/>
      <c r="AU373" s="90">
        <f t="shared" ref="AU373:AU381" si="2076">(AT373*$D373*$E373*$G373*$J373*$AU$10)</f>
        <v>0</v>
      </c>
      <c r="AV373" s="90"/>
      <c r="AW373" s="89">
        <f t="shared" ref="AW373:AW381" si="2077">(AV373*$D373*$E373*$G373*$J373*$AW$10)</f>
        <v>0</v>
      </c>
      <c r="AX373" s="90"/>
      <c r="AY373" s="89">
        <f t="shared" ref="AY373:AY381" si="2078">(AX373*$D373*$E373*$G373*$J373*$AY$10)</f>
        <v>0</v>
      </c>
      <c r="AZ373" s="90"/>
      <c r="BA373" s="89">
        <f t="shared" ref="BA373:BA381" si="2079">(AZ373*$D373*$E373*$G373*$J373*$BA$10)</f>
        <v>0</v>
      </c>
      <c r="BB373" s="90"/>
      <c r="BC373" s="89">
        <f t="shared" ref="BC373:BC381" si="2080">(BB373*$D373*$E373*$G373*$J373*$BC$10)</f>
        <v>0</v>
      </c>
      <c r="BD373" s="90"/>
      <c r="BE373" s="89">
        <f t="shared" ref="BE373:BE381" si="2081">(BD373*$D373*$E373*$G373*$J373*$BE$10)</f>
        <v>0</v>
      </c>
      <c r="BF373" s="90"/>
      <c r="BG373" s="89">
        <f t="shared" ref="BG373:BG381" si="2082">(BF373*$D373*$E373*$G373*$K373*$BG$10)</f>
        <v>0</v>
      </c>
      <c r="BH373" s="90">
        <v>50</v>
      </c>
      <c r="BI373" s="89">
        <f t="shared" ref="BI373:BI381" si="2083">(BH373*$D373*$E373*$G373*$K373*$BI$10)</f>
        <v>2519916</v>
      </c>
      <c r="BJ373" s="90"/>
      <c r="BK373" s="89">
        <f t="shared" ref="BK373:BK381" si="2084">(BJ373*$D373*$E373*$G373*$K373*$BK$10)</f>
        <v>0</v>
      </c>
      <c r="BL373" s="90"/>
      <c r="BM373" s="89">
        <f t="shared" ref="BM373:BM381" si="2085">(BL373*$D373*$E373*$G373*$K373*$BM$10)</f>
        <v>0</v>
      </c>
      <c r="BN373" s="90"/>
      <c r="BO373" s="89">
        <f t="shared" ref="BO373:BO381" si="2086">(BN373*$D373*$E373*$G373*$K373*$BO$10)</f>
        <v>0</v>
      </c>
      <c r="BP373" s="90"/>
      <c r="BQ373" s="89">
        <f t="shared" ref="BQ373:BQ381" si="2087">(BP373*$D373*$E373*$G373*$K373*$BQ$10)</f>
        <v>0</v>
      </c>
      <c r="BR373" s="90"/>
      <c r="BS373" s="89">
        <f t="shared" ref="BS373:BS381" si="2088">(BR373*$D373*$E373*$G373*$K373*$BS$10)</f>
        <v>0</v>
      </c>
      <c r="BT373" s="90"/>
      <c r="BU373" s="89">
        <f t="shared" ref="BU373:BU381" si="2089">(BT373*$D373*$E373*$G373*$K373*$BU$10)</f>
        <v>0</v>
      </c>
      <c r="BV373" s="90"/>
      <c r="BW373" s="89">
        <f t="shared" ref="BW373:BW381" si="2090">(BV373*$D373*$E373*$G373*$K373*$BW$10)</f>
        <v>0</v>
      </c>
      <c r="BX373" s="90"/>
      <c r="BY373" s="89">
        <f t="shared" ref="BY373:BY381" si="2091">(BX373*$D373*$E373*$G373*$K373*$BY$10)</f>
        <v>0</v>
      </c>
      <c r="BZ373" s="90"/>
      <c r="CA373" s="97">
        <f t="shared" ref="CA373:CA381" si="2092">(BZ373*$D373*$E373*$G373*$K373*$CA$10)</f>
        <v>0</v>
      </c>
      <c r="CB373" s="90"/>
      <c r="CC373" s="89">
        <f t="shared" ref="CC373:CC381" si="2093">(CB373*$D373*$E373*$G373*$J373*$CC$10)</f>
        <v>0</v>
      </c>
      <c r="CD373" s="90"/>
      <c r="CE373" s="89">
        <f t="shared" ref="CE373:CE381" si="2094">(CD373*$D373*$E373*$G373*$J373*$CE$10)</f>
        <v>0</v>
      </c>
      <c r="CF373" s="90"/>
      <c r="CG373" s="89">
        <f t="shared" ref="CG373:CG381" si="2095">(CF373*$D373*$E373*$G373*$J373*$CG$10)</f>
        <v>0</v>
      </c>
      <c r="CH373" s="90">
        <v>83</v>
      </c>
      <c r="CI373" s="90">
        <f t="shared" ref="CI373:CI381" si="2096">(CH373*$D373*$E373*$G373*$J373*$CI$10)</f>
        <v>3137295.42</v>
      </c>
      <c r="CJ373" s="90"/>
      <c r="CK373" s="89">
        <f t="shared" ref="CK373:CK381" si="2097">(CJ373*$D373*$E373*$G373*$K373*$CK$10)</f>
        <v>0</v>
      </c>
      <c r="CL373" s="90"/>
      <c r="CM373" s="89">
        <f t="shared" ref="CM373:CM381" si="2098">(CL373*$D373*$E373*$G373*$J373*$CM$10)</f>
        <v>0</v>
      </c>
      <c r="CN373" s="90"/>
      <c r="CO373" s="89">
        <f t="shared" ref="CO373:CO381" si="2099">(CN373*$D373*$E373*$G373*$J373*$CO$10)</f>
        <v>0</v>
      </c>
      <c r="CP373" s="90"/>
      <c r="CQ373" s="89">
        <f t="shared" ref="CQ373:CQ381" si="2100">(CP373*$D373*$E373*$G373*$J373*$CQ$10)</f>
        <v>0</v>
      </c>
      <c r="CR373" s="90"/>
      <c r="CS373" s="89">
        <f t="shared" ref="CS373:CS381" si="2101">(CR373*$D373*$E373*$G373*$J373*$CS$10)</f>
        <v>0</v>
      </c>
      <c r="CT373" s="90"/>
      <c r="CU373" s="89">
        <f t="shared" ref="CU373:CU381" si="2102">(CT373*$D373*$E373*$G373*$J373*$CU$10)</f>
        <v>0</v>
      </c>
      <c r="CV373" s="90"/>
      <c r="CW373" s="89">
        <f t="shared" ref="CW373:CW381" si="2103">(CV373*$D373*$E373*$G373*$K373*$CW$10)</f>
        <v>0</v>
      </c>
      <c r="CX373" s="104">
        <v>0</v>
      </c>
      <c r="CY373" s="89">
        <f t="shared" ref="CY373:CY381" si="2104">(CX373*$D373*$E373*$G373*$K373*$CY$10)</f>
        <v>0</v>
      </c>
      <c r="CZ373" s="90">
        <v>18</v>
      </c>
      <c r="DA373" s="89">
        <f t="shared" ref="DA373:DA390" si="2105">(CZ373*$D373*$E373*$G373*$J373*$DA$10)</f>
        <v>680377.32</v>
      </c>
      <c r="DB373" s="90"/>
      <c r="DC373" s="95">
        <f t="shared" ref="DC373:DC381" si="2106">(DB373*$D373*$E373*$G373*$K373*$DC$10)</f>
        <v>0</v>
      </c>
      <c r="DD373" s="90">
        <v>25</v>
      </c>
      <c r="DE373" s="89">
        <f t="shared" ref="DE373:DE384" si="2107">(DD373*$D373*$E373*$G373*$K373*$DE$10)</f>
        <v>1259958</v>
      </c>
      <c r="DF373" s="105"/>
      <c r="DG373" s="89">
        <f t="shared" ref="DG373:DG381" si="2108">(DF373*$D373*$E373*$G373*$K373*$DG$10)</f>
        <v>0</v>
      </c>
      <c r="DH373" s="90"/>
      <c r="DI373" s="89">
        <f t="shared" ref="DI373:DI381" si="2109">(DH373*$D373*$E373*$G373*$K373*$DI$10)</f>
        <v>0</v>
      </c>
      <c r="DJ373" s="90"/>
      <c r="DK373" s="89">
        <f t="shared" ref="DK373:DK381" si="2110">(DJ373*$D373*$E373*$G373*$L373*$DK$10)</f>
        <v>0</v>
      </c>
      <c r="DL373" s="90"/>
      <c r="DM373" s="97">
        <f t="shared" ref="DM373:DM381" si="2111">(DL373*$D373*$E373*$G373*$M373*$DM$10)</f>
        <v>0</v>
      </c>
      <c r="DN373" s="99">
        <f>SUM(R373,T373,V373,X373,Z373,AB373,AF373,AH373,AJ373,AL373,AP373,AR373,CF373,AT373,AV373,AX373,AZ373,BB373,CJ373,BD373,BL373,AN373,BN373,BP373,BR373,BT373,BV373,BX373,BZ373,CB373,CD373,CH373,CL373,CN373,CP373,CR373,CT373,CV373,CX373,BJ373,CZ373,DB373,DD373,DF373,DH373,DJ373,DL373,N373)</f>
        <v>151</v>
      </c>
      <c r="DO373" s="99">
        <f>SUM(S373,U373,W373,Y373,AA373,AC373,AG373,AI373,AK373,AM373,AQ373,AS373,CG373,AU373,AW373,AY373,BA373,BC373,CK373,BE373,BM373,AO373,BO373,BQ373,BS373,BU373,BW373,BY373,CA373,CC373,CE373,CI373,CM373,CO373,CQ373,CS373,CU373,CW373,CY373,BK373,DA373,DC373,DE373,DG373,DI373,DK373,DM373,O373)</f>
        <v>6232592.2400000002</v>
      </c>
    </row>
    <row r="374" spans="1:119" ht="58.5" customHeight="1" x14ac:dyDescent="0.25">
      <c r="A374" s="100"/>
      <c r="B374" s="101">
        <v>326</v>
      </c>
      <c r="C374" s="82" t="s">
        <v>502</v>
      </c>
      <c r="D374" s="83">
        <v>22900</v>
      </c>
      <c r="E374" s="102">
        <v>1.82</v>
      </c>
      <c r="F374" s="102"/>
      <c r="G374" s="85">
        <v>1</v>
      </c>
      <c r="H374" s="86"/>
      <c r="I374" s="86"/>
      <c r="J374" s="83">
        <v>1.4</v>
      </c>
      <c r="K374" s="83">
        <v>1.68</v>
      </c>
      <c r="L374" s="83">
        <v>2.23</v>
      </c>
      <c r="M374" s="87">
        <v>2.57</v>
      </c>
      <c r="N374" s="90"/>
      <c r="O374" s="89">
        <f t="shared" si="2060"/>
        <v>0</v>
      </c>
      <c r="P374" s="90"/>
      <c r="Q374" s="90">
        <f t="shared" si="2061"/>
        <v>0</v>
      </c>
      <c r="R374" s="90"/>
      <c r="S374" s="89">
        <f t="shared" si="2062"/>
        <v>0</v>
      </c>
      <c r="T374" s="90"/>
      <c r="U374" s="89">
        <f t="shared" si="2063"/>
        <v>0</v>
      </c>
      <c r="V374" s="90"/>
      <c r="W374" s="89">
        <f t="shared" si="2064"/>
        <v>0</v>
      </c>
      <c r="X374" s="90"/>
      <c r="Y374" s="89">
        <f t="shared" si="2065"/>
        <v>0</v>
      </c>
      <c r="Z374" s="90"/>
      <c r="AA374" s="89">
        <f t="shared" si="2066"/>
        <v>0</v>
      </c>
      <c r="AB374" s="90"/>
      <c r="AC374" s="89">
        <f t="shared" si="2067"/>
        <v>0</v>
      </c>
      <c r="AD374" s="90"/>
      <c r="AE374" s="89">
        <f t="shared" si="2068"/>
        <v>0</v>
      </c>
      <c r="AF374" s="90"/>
      <c r="AG374" s="89">
        <f t="shared" si="2069"/>
        <v>0</v>
      </c>
      <c r="AH374" s="92"/>
      <c r="AI374" s="89">
        <f t="shared" si="2070"/>
        <v>0</v>
      </c>
      <c r="AJ374" s="90"/>
      <c r="AK374" s="89">
        <f t="shared" si="2071"/>
        <v>0</v>
      </c>
      <c r="AL374" s="104"/>
      <c r="AM374" s="89">
        <f t="shared" si="2072"/>
        <v>0</v>
      </c>
      <c r="AN374" s="90"/>
      <c r="AO374" s="95">
        <f t="shared" si="2073"/>
        <v>0</v>
      </c>
      <c r="AP374" s="90"/>
      <c r="AQ374" s="89">
        <f t="shared" si="2074"/>
        <v>0</v>
      </c>
      <c r="AR374" s="90"/>
      <c r="AS374" s="90">
        <f t="shared" si="2075"/>
        <v>0</v>
      </c>
      <c r="AT374" s="90"/>
      <c r="AU374" s="90">
        <f t="shared" si="2076"/>
        <v>0</v>
      </c>
      <c r="AV374" s="90"/>
      <c r="AW374" s="89">
        <f t="shared" si="2077"/>
        <v>0</v>
      </c>
      <c r="AX374" s="90"/>
      <c r="AY374" s="89">
        <f t="shared" si="2078"/>
        <v>0</v>
      </c>
      <c r="AZ374" s="90"/>
      <c r="BA374" s="89">
        <f t="shared" si="2079"/>
        <v>0</v>
      </c>
      <c r="BB374" s="90"/>
      <c r="BC374" s="89">
        <f t="shared" si="2080"/>
        <v>0</v>
      </c>
      <c r="BD374" s="90"/>
      <c r="BE374" s="89">
        <f t="shared" si="2081"/>
        <v>0</v>
      </c>
      <c r="BF374" s="90"/>
      <c r="BG374" s="89">
        <f t="shared" si="2082"/>
        <v>0</v>
      </c>
      <c r="BH374" s="90"/>
      <c r="BI374" s="89">
        <f t="shared" si="2083"/>
        <v>0</v>
      </c>
      <c r="BJ374" s="90"/>
      <c r="BK374" s="89">
        <f t="shared" si="2084"/>
        <v>0</v>
      </c>
      <c r="BL374" s="90"/>
      <c r="BM374" s="89">
        <f t="shared" si="2085"/>
        <v>0</v>
      </c>
      <c r="BN374" s="90"/>
      <c r="BO374" s="89">
        <f t="shared" si="2086"/>
        <v>0</v>
      </c>
      <c r="BP374" s="90"/>
      <c r="BQ374" s="89">
        <f t="shared" si="2087"/>
        <v>0</v>
      </c>
      <c r="BR374" s="90"/>
      <c r="BS374" s="89">
        <f t="shared" si="2088"/>
        <v>0</v>
      </c>
      <c r="BT374" s="90"/>
      <c r="BU374" s="89">
        <f t="shared" si="2089"/>
        <v>0</v>
      </c>
      <c r="BV374" s="90"/>
      <c r="BW374" s="89">
        <f t="shared" si="2090"/>
        <v>0</v>
      </c>
      <c r="BX374" s="90"/>
      <c r="BY374" s="89">
        <f t="shared" si="2091"/>
        <v>0</v>
      </c>
      <c r="BZ374" s="90"/>
      <c r="CA374" s="97">
        <f t="shared" si="2092"/>
        <v>0</v>
      </c>
      <c r="CB374" s="90"/>
      <c r="CC374" s="89">
        <f t="shared" si="2093"/>
        <v>0</v>
      </c>
      <c r="CD374" s="90"/>
      <c r="CE374" s="89">
        <f t="shared" si="2094"/>
        <v>0</v>
      </c>
      <c r="CF374" s="90"/>
      <c r="CG374" s="89">
        <f t="shared" si="2095"/>
        <v>0</v>
      </c>
      <c r="CH374" s="90">
        <v>22</v>
      </c>
      <c r="CI374" s="90">
        <f t="shared" si="2096"/>
        <v>1155314.1599999999</v>
      </c>
      <c r="CJ374" s="90"/>
      <c r="CK374" s="89">
        <f t="shared" si="2097"/>
        <v>0</v>
      </c>
      <c r="CL374" s="90"/>
      <c r="CM374" s="89">
        <f t="shared" si="2098"/>
        <v>0</v>
      </c>
      <c r="CN374" s="90"/>
      <c r="CO374" s="89">
        <f t="shared" si="2099"/>
        <v>0</v>
      </c>
      <c r="CP374" s="90"/>
      <c r="CQ374" s="89">
        <f t="shared" si="2100"/>
        <v>0</v>
      </c>
      <c r="CR374" s="90"/>
      <c r="CS374" s="89">
        <f t="shared" si="2101"/>
        <v>0</v>
      </c>
      <c r="CT374" s="90"/>
      <c r="CU374" s="89">
        <f t="shared" si="2102"/>
        <v>0</v>
      </c>
      <c r="CV374" s="90"/>
      <c r="CW374" s="89">
        <f t="shared" si="2103"/>
        <v>0</v>
      </c>
      <c r="CX374" s="104"/>
      <c r="CY374" s="89">
        <f t="shared" si="2104"/>
        <v>0</v>
      </c>
      <c r="CZ374" s="90">
        <v>4</v>
      </c>
      <c r="DA374" s="89">
        <f t="shared" si="2105"/>
        <v>210057.12</v>
      </c>
      <c r="DB374" s="90"/>
      <c r="DC374" s="95">
        <f t="shared" si="2106"/>
        <v>0</v>
      </c>
      <c r="DD374" s="90">
        <v>80</v>
      </c>
      <c r="DE374" s="89">
        <f t="shared" si="2107"/>
        <v>5601523.2000000002</v>
      </c>
      <c r="DF374" s="105"/>
      <c r="DG374" s="89">
        <f t="shared" si="2108"/>
        <v>0</v>
      </c>
      <c r="DH374" s="90"/>
      <c r="DI374" s="89">
        <f t="shared" si="2109"/>
        <v>0</v>
      </c>
      <c r="DJ374" s="90"/>
      <c r="DK374" s="89">
        <f t="shared" si="2110"/>
        <v>0</v>
      </c>
      <c r="DL374" s="90"/>
      <c r="DM374" s="97">
        <f t="shared" si="2111"/>
        <v>0</v>
      </c>
      <c r="DN374" s="99">
        <f>SUM(R374,T374,V374,X374,Z374,AB374,AF374,AH374,AJ374,AL374,AP374,AR374,CF374,AT374,AV374,AX374,AZ374,BB374,CJ374,BD374,BL374,AN374,BN374,BP374,BR374,BT374,BV374,BX374,BZ374,CB374,CD374,CH374,CL374,CN374,CP374,CR374,CT374,CV374,CX374,BJ374,CZ374,DB374,DD374,DF374,DH374,DJ374,DL374)</f>
        <v>106</v>
      </c>
      <c r="DO374" s="99">
        <f>SUM(S374,U374,W374,Y374,AA374,AC374,AG374,AI374,AK374,AM374,AQ374,AS374,CG374,AU374,AW374,AY374,BA374,BC374,CK374,BE374,BM374,AO374,BO374,BQ374,BS374,BU374,BW374,BY374,CA374,CC374,CE374,CI374,CM374,CO374,CQ374,CS374,CU374,CW374,CY374,BK374,DA374,DC374,DE374,DG374,DI374,DK374,DM374)</f>
        <v>6966894.4800000004</v>
      </c>
    </row>
    <row r="375" spans="1:119" ht="54" customHeight="1" x14ac:dyDescent="0.25">
      <c r="A375" s="100"/>
      <c r="B375" s="101">
        <v>327</v>
      </c>
      <c r="C375" s="82" t="s">
        <v>503</v>
      </c>
      <c r="D375" s="83">
        <v>22900</v>
      </c>
      <c r="E375" s="102">
        <v>3.12</v>
      </c>
      <c r="F375" s="102"/>
      <c r="G375" s="85">
        <v>1</v>
      </c>
      <c r="H375" s="86"/>
      <c r="I375" s="86"/>
      <c r="J375" s="83">
        <v>1.4</v>
      </c>
      <c r="K375" s="83">
        <v>1.68</v>
      </c>
      <c r="L375" s="83">
        <v>2.23</v>
      </c>
      <c r="M375" s="87">
        <v>2.57</v>
      </c>
      <c r="N375" s="90"/>
      <c r="O375" s="89">
        <f t="shared" si="2060"/>
        <v>0</v>
      </c>
      <c r="P375" s="90"/>
      <c r="Q375" s="90">
        <f t="shared" si="2061"/>
        <v>0</v>
      </c>
      <c r="R375" s="90"/>
      <c r="S375" s="89">
        <f t="shared" si="2062"/>
        <v>0</v>
      </c>
      <c r="T375" s="90"/>
      <c r="U375" s="89">
        <f t="shared" si="2063"/>
        <v>0</v>
      </c>
      <c r="V375" s="90"/>
      <c r="W375" s="89">
        <f t="shared" si="2064"/>
        <v>0</v>
      </c>
      <c r="X375" s="90"/>
      <c r="Y375" s="89">
        <f t="shared" si="2065"/>
        <v>0</v>
      </c>
      <c r="Z375" s="90"/>
      <c r="AA375" s="89">
        <f t="shared" si="2066"/>
        <v>0</v>
      </c>
      <c r="AB375" s="90"/>
      <c r="AC375" s="89">
        <f t="shared" si="2067"/>
        <v>0</v>
      </c>
      <c r="AD375" s="90"/>
      <c r="AE375" s="89">
        <f t="shared" si="2068"/>
        <v>0</v>
      </c>
      <c r="AF375" s="90"/>
      <c r="AG375" s="89">
        <f t="shared" si="2069"/>
        <v>0</v>
      </c>
      <c r="AH375" s="92"/>
      <c r="AI375" s="89">
        <f t="shared" si="2070"/>
        <v>0</v>
      </c>
      <c r="AJ375" s="90"/>
      <c r="AK375" s="89">
        <f t="shared" si="2071"/>
        <v>0</v>
      </c>
      <c r="AL375" s="104"/>
      <c r="AM375" s="89">
        <f t="shared" si="2072"/>
        <v>0</v>
      </c>
      <c r="AN375" s="90"/>
      <c r="AO375" s="95">
        <f t="shared" si="2073"/>
        <v>0</v>
      </c>
      <c r="AP375" s="90"/>
      <c r="AQ375" s="89">
        <f t="shared" si="2074"/>
        <v>0</v>
      </c>
      <c r="AR375" s="90"/>
      <c r="AS375" s="90">
        <f t="shared" si="2075"/>
        <v>0</v>
      </c>
      <c r="AT375" s="90"/>
      <c r="AU375" s="90">
        <f t="shared" si="2076"/>
        <v>0</v>
      </c>
      <c r="AV375" s="90"/>
      <c r="AW375" s="89">
        <f t="shared" si="2077"/>
        <v>0</v>
      </c>
      <c r="AX375" s="90"/>
      <c r="AY375" s="89">
        <f t="shared" si="2078"/>
        <v>0</v>
      </c>
      <c r="AZ375" s="90"/>
      <c r="BA375" s="89">
        <f t="shared" si="2079"/>
        <v>0</v>
      </c>
      <c r="BB375" s="90"/>
      <c r="BC375" s="89">
        <f t="shared" si="2080"/>
        <v>0</v>
      </c>
      <c r="BD375" s="90"/>
      <c r="BE375" s="89">
        <f t="shared" si="2081"/>
        <v>0</v>
      </c>
      <c r="BF375" s="90"/>
      <c r="BG375" s="89">
        <f t="shared" si="2082"/>
        <v>0</v>
      </c>
      <c r="BH375" s="90"/>
      <c r="BI375" s="89">
        <f t="shared" si="2083"/>
        <v>0</v>
      </c>
      <c r="BJ375" s="90"/>
      <c r="BK375" s="89">
        <f t="shared" si="2084"/>
        <v>0</v>
      </c>
      <c r="BL375" s="90"/>
      <c r="BM375" s="89">
        <f t="shared" si="2085"/>
        <v>0</v>
      </c>
      <c r="BN375" s="90"/>
      <c r="BO375" s="89">
        <f t="shared" si="2086"/>
        <v>0</v>
      </c>
      <c r="BP375" s="90"/>
      <c r="BQ375" s="89">
        <f t="shared" si="2087"/>
        <v>0</v>
      </c>
      <c r="BR375" s="90"/>
      <c r="BS375" s="89">
        <f t="shared" si="2088"/>
        <v>0</v>
      </c>
      <c r="BT375" s="90"/>
      <c r="BU375" s="89">
        <f t="shared" si="2089"/>
        <v>0</v>
      </c>
      <c r="BV375" s="90"/>
      <c r="BW375" s="89">
        <f t="shared" si="2090"/>
        <v>0</v>
      </c>
      <c r="BX375" s="90"/>
      <c r="BY375" s="89">
        <f t="shared" si="2091"/>
        <v>0</v>
      </c>
      <c r="BZ375" s="90"/>
      <c r="CA375" s="97">
        <f t="shared" si="2092"/>
        <v>0</v>
      </c>
      <c r="CB375" s="90"/>
      <c r="CC375" s="89">
        <f t="shared" si="2093"/>
        <v>0</v>
      </c>
      <c r="CD375" s="90"/>
      <c r="CE375" s="89">
        <f t="shared" si="2094"/>
        <v>0</v>
      </c>
      <c r="CF375" s="90"/>
      <c r="CG375" s="89">
        <f t="shared" si="2095"/>
        <v>0</v>
      </c>
      <c r="CH375" s="90"/>
      <c r="CI375" s="90">
        <f t="shared" si="2096"/>
        <v>0</v>
      </c>
      <c r="CJ375" s="90"/>
      <c r="CK375" s="89">
        <f t="shared" si="2097"/>
        <v>0</v>
      </c>
      <c r="CL375" s="90"/>
      <c r="CM375" s="89">
        <f t="shared" si="2098"/>
        <v>0</v>
      </c>
      <c r="CN375" s="90"/>
      <c r="CO375" s="89">
        <f t="shared" si="2099"/>
        <v>0</v>
      </c>
      <c r="CP375" s="90"/>
      <c r="CQ375" s="89">
        <f t="shared" si="2100"/>
        <v>0</v>
      </c>
      <c r="CR375" s="90"/>
      <c r="CS375" s="89">
        <f t="shared" si="2101"/>
        <v>0</v>
      </c>
      <c r="CT375" s="90"/>
      <c r="CU375" s="89">
        <f t="shared" si="2102"/>
        <v>0</v>
      </c>
      <c r="CV375" s="90"/>
      <c r="CW375" s="89">
        <f t="shared" si="2103"/>
        <v>0</v>
      </c>
      <c r="CX375" s="104"/>
      <c r="CY375" s="89">
        <f t="shared" si="2104"/>
        <v>0</v>
      </c>
      <c r="CZ375" s="90">
        <v>2</v>
      </c>
      <c r="DA375" s="89">
        <f t="shared" si="2105"/>
        <v>180048.96</v>
      </c>
      <c r="DB375" s="90"/>
      <c r="DC375" s="95">
        <f t="shared" si="2106"/>
        <v>0</v>
      </c>
      <c r="DD375" s="90">
        <v>35</v>
      </c>
      <c r="DE375" s="89">
        <f t="shared" si="2107"/>
        <v>4201142.3999999994</v>
      </c>
      <c r="DF375" s="105"/>
      <c r="DG375" s="89">
        <f t="shared" si="2108"/>
        <v>0</v>
      </c>
      <c r="DH375" s="90"/>
      <c r="DI375" s="89">
        <f t="shared" si="2109"/>
        <v>0</v>
      </c>
      <c r="DJ375" s="90"/>
      <c r="DK375" s="89">
        <f t="shared" si="2110"/>
        <v>0</v>
      </c>
      <c r="DL375" s="90"/>
      <c r="DM375" s="97">
        <f t="shared" si="2111"/>
        <v>0</v>
      </c>
      <c r="DN375" s="99">
        <f t="shared" ref="DN375:DO390" si="2112">SUM(N375,P375,R375,T375,V375,X375,Z375,AB375,AD375,AF375,AH375,AJ375,AL375,AP375,AR375,CF375,AT375,AV375,AX375,AZ375,BB375,CJ375,BD375,BF375,BH375,BL375,AN375,BN375,BP375,BR375,BT375,BV375,BX375,BZ375,CB375,CD375,CH375,CL375,CN375,CP375,CR375,CT375,CV375,CX375,BJ375,CZ375,DB375,DD375,DF375,DH375,DJ375,DL375)</f>
        <v>37</v>
      </c>
      <c r="DO375" s="97">
        <f t="shared" si="2112"/>
        <v>4381191.3599999994</v>
      </c>
    </row>
    <row r="376" spans="1:119" ht="59.25" customHeight="1" x14ac:dyDescent="0.25">
      <c r="A376" s="100"/>
      <c r="B376" s="101">
        <v>328</v>
      </c>
      <c r="C376" s="82" t="s">
        <v>504</v>
      </c>
      <c r="D376" s="83">
        <v>22900</v>
      </c>
      <c r="E376" s="102">
        <v>8.6</v>
      </c>
      <c r="F376" s="102"/>
      <c r="G376" s="85">
        <v>1</v>
      </c>
      <c r="H376" s="86"/>
      <c r="I376" s="86"/>
      <c r="J376" s="83">
        <v>1.4</v>
      </c>
      <c r="K376" s="83">
        <v>1.68</v>
      </c>
      <c r="L376" s="83">
        <v>2.23</v>
      </c>
      <c r="M376" s="87">
        <v>2.57</v>
      </c>
      <c r="N376" s="90"/>
      <c r="O376" s="89">
        <f t="shared" si="2060"/>
        <v>0</v>
      </c>
      <c r="P376" s="90"/>
      <c r="Q376" s="90">
        <f t="shared" si="2061"/>
        <v>0</v>
      </c>
      <c r="R376" s="90"/>
      <c r="S376" s="89">
        <f t="shared" si="2062"/>
        <v>0</v>
      </c>
      <c r="T376" s="90"/>
      <c r="U376" s="89">
        <f t="shared" si="2063"/>
        <v>0</v>
      </c>
      <c r="V376" s="90"/>
      <c r="W376" s="89">
        <f t="shared" si="2064"/>
        <v>0</v>
      </c>
      <c r="X376" s="90"/>
      <c r="Y376" s="89">
        <f t="shared" si="2065"/>
        <v>0</v>
      </c>
      <c r="Z376" s="90"/>
      <c r="AA376" s="89">
        <f t="shared" si="2066"/>
        <v>0</v>
      </c>
      <c r="AB376" s="90"/>
      <c r="AC376" s="89">
        <f t="shared" si="2067"/>
        <v>0</v>
      </c>
      <c r="AD376" s="90"/>
      <c r="AE376" s="89">
        <f t="shared" si="2068"/>
        <v>0</v>
      </c>
      <c r="AF376" s="90"/>
      <c r="AG376" s="89">
        <f t="shared" si="2069"/>
        <v>0</v>
      </c>
      <c r="AH376" s="92"/>
      <c r="AI376" s="89">
        <f t="shared" si="2070"/>
        <v>0</v>
      </c>
      <c r="AJ376" s="90"/>
      <c r="AK376" s="89">
        <f t="shared" si="2071"/>
        <v>0</v>
      </c>
      <c r="AL376" s="104">
        <v>0</v>
      </c>
      <c r="AM376" s="89">
        <f t="shared" si="2072"/>
        <v>0</v>
      </c>
      <c r="AN376" s="90"/>
      <c r="AO376" s="95">
        <f t="shared" si="2073"/>
        <v>0</v>
      </c>
      <c r="AP376" s="90"/>
      <c r="AQ376" s="89">
        <f t="shared" si="2074"/>
        <v>0</v>
      </c>
      <c r="AR376" s="90"/>
      <c r="AS376" s="90">
        <f t="shared" si="2075"/>
        <v>0</v>
      </c>
      <c r="AT376" s="90"/>
      <c r="AU376" s="90">
        <f t="shared" si="2076"/>
        <v>0</v>
      </c>
      <c r="AV376" s="90"/>
      <c r="AW376" s="89">
        <f t="shared" si="2077"/>
        <v>0</v>
      </c>
      <c r="AX376" s="90"/>
      <c r="AY376" s="89">
        <f t="shared" si="2078"/>
        <v>0</v>
      </c>
      <c r="AZ376" s="90"/>
      <c r="BA376" s="89">
        <f t="shared" si="2079"/>
        <v>0</v>
      </c>
      <c r="BB376" s="90"/>
      <c r="BC376" s="89">
        <f t="shared" si="2080"/>
        <v>0</v>
      </c>
      <c r="BD376" s="90"/>
      <c r="BE376" s="89">
        <f t="shared" si="2081"/>
        <v>0</v>
      </c>
      <c r="BF376" s="90"/>
      <c r="BG376" s="89">
        <f t="shared" si="2082"/>
        <v>0</v>
      </c>
      <c r="BH376" s="90"/>
      <c r="BI376" s="89">
        <f t="shared" si="2083"/>
        <v>0</v>
      </c>
      <c r="BJ376" s="90"/>
      <c r="BK376" s="89">
        <f t="shared" si="2084"/>
        <v>0</v>
      </c>
      <c r="BL376" s="90"/>
      <c r="BM376" s="89">
        <f t="shared" si="2085"/>
        <v>0</v>
      </c>
      <c r="BN376" s="90"/>
      <c r="BO376" s="89">
        <f t="shared" si="2086"/>
        <v>0</v>
      </c>
      <c r="BP376" s="90"/>
      <c r="BQ376" s="89">
        <f t="shared" si="2087"/>
        <v>0</v>
      </c>
      <c r="BR376" s="90"/>
      <c r="BS376" s="89">
        <f t="shared" si="2088"/>
        <v>0</v>
      </c>
      <c r="BT376" s="90"/>
      <c r="BU376" s="89">
        <f t="shared" si="2089"/>
        <v>0</v>
      </c>
      <c r="BV376" s="90"/>
      <c r="BW376" s="89">
        <f t="shared" si="2090"/>
        <v>0</v>
      </c>
      <c r="BX376" s="90"/>
      <c r="BY376" s="89">
        <f t="shared" si="2091"/>
        <v>0</v>
      </c>
      <c r="BZ376" s="90"/>
      <c r="CA376" s="97">
        <f t="shared" si="2092"/>
        <v>0</v>
      </c>
      <c r="CB376" s="90"/>
      <c r="CC376" s="89">
        <f t="shared" si="2093"/>
        <v>0</v>
      </c>
      <c r="CD376" s="90"/>
      <c r="CE376" s="89">
        <f t="shared" si="2094"/>
        <v>0</v>
      </c>
      <c r="CF376" s="90"/>
      <c r="CG376" s="89">
        <f t="shared" si="2095"/>
        <v>0</v>
      </c>
      <c r="CH376" s="90"/>
      <c r="CI376" s="90">
        <f t="shared" si="2096"/>
        <v>0</v>
      </c>
      <c r="CJ376" s="90"/>
      <c r="CK376" s="89">
        <f t="shared" si="2097"/>
        <v>0</v>
      </c>
      <c r="CL376" s="90"/>
      <c r="CM376" s="89">
        <f t="shared" si="2098"/>
        <v>0</v>
      </c>
      <c r="CN376" s="90"/>
      <c r="CO376" s="89">
        <f t="shared" si="2099"/>
        <v>0</v>
      </c>
      <c r="CP376" s="90"/>
      <c r="CQ376" s="89">
        <f t="shared" si="2100"/>
        <v>0</v>
      </c>
      <c r="CR376" s="90"/>
      <c r="CS376" s="89">
        <f t="shared" si="2101"/>
        <v>0</v>
      </c>
      <c r="CT376" s="90"/>
      <c r="CU376" s="89">
        <f t="shared" si="2102"/>
        <v>0</v>
      </c>
      <c r="CV376" s="90"/>
      <c r="CW376" s="89">
        <f t="shared" si="2103"/>
        <v>0</v>
      </c>
      <c r="CX376" s="104">
        <v>0</v>
      </c>
      <c r="CY376" s="89">
        <f t="shared" si="2104"/>
        <v>0</v>
      </c>
      <c r="CZ376" s="90"/>
      <c r="DA376" s="89">
        <f t="shared" si="2105"/>
        <v>0</v>
      </c>
      <c r="DB376" s="90"/>
      <c r="DC376" s="95">
        <f t="shared" si="2106"/>
        <v>0</v>
      </c>
      <c r="DD376" s="90">
        <v>5</v>
      </c>
      <c r="DE376" s="89">
        <f t="shared" si="2107"/>
        <v>1654296</v>
      </c>
      <c r="DF376" s="105"/>
      <c r="DG376" s="89">
        <f t="shared" si="2108"/>
        <v>0</v>
      </c>
      <c r="DH376" s="90"/>
      <c r="DI376" s="89">
        <f t="shared" si="2109"/>
        <v>0</v>
      </c>
      <c r="DJ376" s="90"/>
      <c r="DK376" s="89">
        <f t="shared" si="2110"/>
        <v>0</v>
      </c>
      <c r="DL376" s="90"/>
      <c r="DM376" s="97">
        <f t="shared" si="2111"/>
        <v>0</v>
      </c>
      <c r="DN376" s="99">
        <f t="shared" si="2112"/>
        <v>5</v>
      </c>
      <c r="DO376" s="97">
        <f t="shared" si="2112"/>
        <v>1654296</v>
      </c>
    </row>
    <row r="377" spans="1:119" ht="67.5" customHeight="1" x14ac:dyDescent="0.25">
      <c r="A377" s="100"/>
      <c r="B377" s="101">
        <v>329</v>
      </c>
      <c r="C377" s="82" t="s">
        <v>505</v>
      </c>
      <c r="D377" s="83">
        <v>22900</v>
      </c>
      <c r="E377" s="102">
        <v>1.24</v>
      </c>
      <c r="F377" s="102"/>
      <c r="G377" s="85">
        <v>1</v>
      </c>
      <c r="H377" s="86"/>
      <c r="I377" s="86"/>
      <c r="J377" s="83">
        <v>1.4</v>
      </c>
      <c r="K377" s="83">
        <v>1.68</v>
      </c>
      <c r="L377" s="83">
        <v>2.23</v>
      </c>
      <c r="M377" s="87">
        <v>2.57</v>
      </c>
      <c r="N377" s="90"/>
      <c r="O377" s="89">
        <f t="shared" si="2060"/>
        <v>0</v>
      </c>
      <c r="P377" s="90"/>
      <c r="Q377" s="90">
        <f t="shared" si="2061"/>
        <v>0</v>
      </c>
      <c r="R377" s="90"/>
      <c r="S377" s="89">
        <f t="shared" si="2062"/>
        <v>0</v>
      </c>
      <c r="T377" s="90"/>
      <c r="U377" s="89">
        <f t="shared" si="2063"/>
        <v>0</v>
      </c>
      <c r="V377" s="90"/>
      <c r="W377" s="89">
        <f t="shared" si="2064"/>
        <v>0</v>
      </c>
      <c r="X377" s="90"/>
      <c r="Y377" s="89">
        <f t="shared" si="2065"/>
        <v>0</v>
      </c>
      <c r="Z377" s="90"/>
      <c r="AA377" s="89">
        <f t="shared" si="2066"/>
        <v>0</v>
      </c>
      <c r="AB377" s="90"/>
      <c r="AC377" s="89">
        <f t="shared" si="2067"/>
        <v>0</v>
      </c>
      <c r="AD377" s="90"/>
      <c r="AE377" s="89">
        <f t="shared" si="2068"/>
        <v>0</v>
      </c>
      <c r="AF377" s="90"/>
      <c r="AG377" s="89">
        <f t="shared" si="2069"/>
        <v>0</v>
      </c>
      <c r="AH377" s="92"/>
      <c r="AI377" s="89">
        <f t="shared" si="2070"/>
        <v>0</v>
      </c>
      <c r="AJ377" s="90"/>
      <c r="AK377" s="89">
        <f t="shared" si="2071"/>
        <v>0</v>
      </c>
      <c r="AL377" s="104"/>
      <c r="AM377" s="89">
        <f t="shared" si="2072"/>
        <v>0</v>
      </c>
      <c r="AN377" s="90"/>
      <c r="AO377" s="95">
        <f t="shared" si="2073"/>
        <v>0</v>
      </c>
      <c r="AP377" s="90"/>
      <c r="AQ377" s="89">
        <f t="shared" si="2074"/>
        <v>0</v>
      </c>
      <c r="AR377" s="90"/>
      <c r="AS377" s="90">
        <f t="shared" si="2075"/>
        <v>0</v>
      </c>
      <c r="AT377" s="90"/>
      <c r="AU377" s="90">
        <f t="shared" si="2076"/>
        <v>0</v>
      </c>
      <c r="AV377" s="90"/>
      <c r="AW377" s="89">
        <f t="shared" si="2077"/>
        <v>0</v>
      </c>
      <c r="AX377" s="90"/>
      <c r="AY377" s="89">
        <f t="shared" si="2078"/>
        <v>0</v>
      </c>
      <c r="AZ377" s="90"/>
      <c r="BA377" s="89">
        <f t="shared" si="2079"/>
        <v>0</v>
      </c>
      <c r="BB377" s="90"/>
      <c r="BC377" s="89">
        <f t="shared" si="2080"/>
        <v>0</v>
      </c>
      <c r="BD377" s="90"/>
      <c r="BE377" s="89">
        <f t="shared" si="2081"/>
        <v>0</v>
      </c>
      <c r="BF377" s="90"/>
      <c r="BG377" s="89">
        <f t="shared" si="2082"/>
        <v>0</v>
      </c>
      <c r="BH377" s="90"/>
      <c r="BI377" s="89">
        <f t="shared" si="2083"/>
        <v>0</v>
      </c>
      <c r="BJ377" s="90"/>
      <c r="BK377" s="89">
        <f t="shared" si="2084"/>
        <v>0</v>
      </c>
      <c r="BL377" s="90"/>
      <c r="BM377" s="89">
        <f t="shared" si="2085"/>
        <v>0</v>
      </c>
      <c r="BN377" s="90"/>
      <c r="BO377" s="89">
        <f t="shared" si="2086"/>
        <v>0</v>
      </c>
      <c r="BP377" s="90"/>
      <c r="BQ377" s="89">
        <f t="shared" si="2087"/>
        <v>0</v>
      </c>
      <c r="BR377" s="90"/>
      <c r="BS377" s="89">
        <f t="shared" si="2088"/>
        <v>0</v>
      </c>
      <c r="BT377" s="90"/>
      <c r="BU377" s="89">
        <f t="shared" si="2089"/>
        <v>0</v>
      </c>
      <c r="BV377" s="90"/>
      <c r="BW377" s="89">
        <f t="shared" si="2090"/>
        <v>0</v>
      </c>
      <c r="BX377" s="90"/>
      <c r="BY377" s="89">
        <f t="shared" si="2091"/>
        <v>0</v>
      </c>
      <c r="BZ377" s="90"/>
      <c r="CA377" s="97">
        <f t="shared" si="2092"/>
        <v>0</v>
      </c>
      <c r="CB377" s="90"/>
      <c r="CC377" s="89">
        <f t="shared" si="2093"/>
        <v>0</v>
      </c>
      <c r="CD377" s="90"/>
      <c r="CE377" s="89">
        <f t="shared" si="2094"/>
        <v>0</v>
      </c>
      <c r="CF377" s="90"/>
      <c r="CG377" s="89">
        <f t="shared" si="2095"/>
        <v>0</v>
      </c>
      <c r="CH377" s="90">
        <v>0</v>
      </c>
      <c r="CI377" s="90">
        <f t="shared" si="2096"/>
        <v>0</v>
      </c>
      <c r="CJ377" s="90"/>
      <c r="CK377" s="89">
        <f t="shared" si="2097"/>
        <v>0</v>
      </c>
      <c r="CL377" s="90"/>
      <c r="CM377" s="89">
        <f t="shared" si="2098"/>
        <v>0</v>
      </c>
      <c r="CN377" s="90"/>
      <c r="CO377" s="89">
        <f t="shared" si="2099"/>
        <v>0</v>
      </c>
      <c r="CP377" s="90"/>
      <c r="CQ377" s="89">
        <f t="shared" si="2100"/>
        <v>0</v>
      </c>
      <c r="CR377" s="90"/>
      <c r="CS377" s="89">
        <f t="shared" si="2101"/>
        <v>0</v>
      </c>
      <c r="CT377" s="90"/>
      <c r="CU377" s="89">
        <f t="shared" si="2102"/>
        <v>0</v>
      </c>
      <c r="CV377" s="90"/>
      <c r="CW377" s="89">
        <f t="shared" si="2103"/>
        <v>0</v>
      </c>
      <c r="CX377" s="104"/>
      <c r="CY377" s="89">
        <f t="shared" si="2104"/>
        <v>0</v>
      </c>
      <c r="CZ377" s="90">
        <v>113</v>
      </c>
      <c r="DA377" s="89">
        <f t="shared" si="2105"/>
        <v>4043022.4799999995</v>
      </c>
      <c r="DB377" s="90"/>
      <c r="DC377" s="95">
        <f t="shared" si="2106"/>
        <v>0</v>
      </c>
      <c r="DD377" s="90">
        <v>20</v>
      </c>
      <c r="DE377" s="89">
        <f t="shared" si="2107"/>
        <v>954105.6</v>
      </c>
      <c r="DF377" s="105"/>
      <c r="DG377" s="89">
        <f t="shared" si="2108"/>
        <v>0</v>
      </c>
      <c r="DH377" s="90"/>
      <c r="DI377" s="89">
        <f t="shared" si="2109"/>
        <v>0</v>
      </c>
      <c r="DJ377" s="90"/>
      <c r="DK377" s="89">
        <f t="shared" si="2110"/>
        <v>0</v>
      </c>
      <c r="DL377" s="90"/>
      <c r="DM377" s="97">
        <f t="shared" si="2111"/>
        <v>0</v>
      </c>
      <c r="DN377" s="99">
        <f t="shared" si="2112"/>
        <v>133</v>
      </c>
      <c r="DO377" s="97">
        <f t="shared" si="2112"/>
        <v>4997128.0799999991</v>
      </c>
    </row>
    <row r="378" spans="1:119" ht="69" customHeight="1" x14ac:dyDescent="0.25">
      <c r="A378" s="100"/>
      <c r="B378" s="101">
        <v>330</v>
      </c>
      <c r="C378" s="82" t="s">
        <v>506</v>
      </c>
      <c r="D378" s="83">
        <v>22900</v>
      </c>
      <c r="E378" s="102">
        <v>1.67</v>
      </c>
      <c r="F378" s="102"/>
      <c r="G378" s="85">
        <v>1</v>
      </c>
      <c r="H378" s="86"/>
      <c r="I378" s="86"/>
      <c r="J378" s="83">
        <v>1.4</v>
      </c>
      <c r="K378" s="83">
        <v>1.68</v>
      </c>
      <c r="L378" s="83">
        <v>2.23</v>
      </c>
      <c r="M378" s="87">
        <v>2.57</v>
      </c>
      <c r="N378" s="90"/>
      <c r="O378" s="89">
        <f t="shared" si="2060"/>
        <v>0</v>
      </c>
      <c r="P378" s="90"/>
      <c r="Q378" s="90">
        <f t="shared" si="2061"/>
        <v>0</v>
      </c>
      <c r="R378" s="90"/>
      <c r="S378" s="89">
        <f t="shared" si="2062"/>
        <v>0</v>
      </c>
      <c r="T378" s="90"/>
      <c r="U378" s="89">
        <f t="shared" si="2063"/>
        <v>0</v>
      </c>
      <c r="V378" s="90"/>
      <c r="W378" s="89">
        <f t="shared" si="2064"/>
        <v>0</v>
      </c>
      <c r="X378" s="90"/>
      <c r="Y378" s="89">
        <f t="shared" si="2065"/>
        <v>0</v>
      </c>
      <c r="Z378" s="90"/>
      <c r="AA378" s="89">
        <f t="shared" si="2066"/>
        <v>0</v>
      </c>
      <c r="AB378" s="90"/>
      <c r="AC378" s="89">
        <f t="shared" si="2067"/>
        <v>0</v>
      </c>
      <c r="AD378" s="90"/>
      <c r="AE378" s="89">
        <f t="shared" si="2068"/>
        <v>0</v>
      </c>
      <c r="AF378" s="90"/>
      <c r="AG378" s="89">
        <f t="shared" si="2069"/>
        <v>0</v>
      </c>
      <c r="AH378" s="92"/>
      <c r="AI378" s="89">
        <f t="shared" si="2070"/>
        <v>0</v>
      </c>
      <c r="AJ378" s="90"/>
      <c r="AK378" s="89">
        <f t="shared" si="2071"/>
        <v>0</v>
      </c>
      <c r="AL378" s="104"/>
      <c r="AM378" s="89">
        <f t="shared" si="2072"/>
        <v>0</v>
      </c>
      <c r="AN378" s="90"/>
      <c r="AO378" s="95">
        <f t="shared" si="2073"/>
        <v>0</v>
      </c>
      <c r="AP378" s="90"/>
      <c r="AQ378" s="89">
        <f t="shared" si="2074"/>
        <v>0</v>
      </c>
      <c r="AR378" s="90"/>
      <c r="AS378" s="90">
        <f t="shared" si="2075"/>
        <v>0</v>
      </c>
      <c r="AT378" s="90"/>
      <c r="AU378" s="90">
        <f t="shared" si="2076"/>
        <v>0</v>
      </c>
      <c r="AV378" s="90"/>
      <c r="AW378" s="89">
        <f t="shared" si="2077"/>
        <v>0</v>
      </c>
      <c r="AX378" s="90"/>
      <c r="AY378" s="89">
        <f t="shared" si="2078"/>
        <v>0</v>
      </c>
      <c r="AZ378" s="90"/>
      <c r="BA378" s="89">
        <f t="shared" si="2079"/>
        <v>0</v>
      </c>
      <c r="BB378" s="90"/>
      <c r="BC378" s="89">
        <f t="shared" si="2080"/>
        <v>0</v>
      </c>
      <c r="BD378" s="90"/>
      <c r="BE378" s="89">
        <f t="shared" si="2081"/>
        <v>0</v>
      </c>
      <c r="BF378" s="90"/>
      <c r="BG378" s="89">
        <f t="shared" si="2082"/>
        <v>0</v>
      </c>
      <c r="BH378" s="90"/>
      <c r="BI378" s="89">
        <f t="shared" si="2083"/>
        <v>0</v>
      </c>
      <c r="BJ378" s="90"/>
      <c r="BK378" s="89">
        <f t="shared" si="2084"/>
        <v>0</v>
      </c>
      <c r="BL378" s="90"/>
      <c r="BM378" s="89">
        <f t="shared" si="2085"/>
        <v>0</v>
      </c>
      <c r="BN378" s="90"/>
      <c r="BO378" s="89">
        <f t="shared" si="2086"/>
        <v>0</v>
      </c>
      <c r="BP378" s="90"/>
      <c r="BQ378" s="89">
        <f t="shared" si="2087"/>
        <v>0</v>
      </c>
      <c r="BR378" s="90"/>
      <c r="BS378" s="89">
        <f t="shared" si="2088"/>
        <v>0</v>
      </c>
      <c r="BT378" s="90"/>
      <c r="BU378" s="89">
        <f t="shared" si="2089"/>
        <v>0</v>
      </c>
      <c r="BV378" s="90"/>
      <c r="BW378" s="89">
        <f t="shared" si="2090"/>
        <v>0</v>
      </c>
      <c r="BX378" s="90"/>
      <c r="BY378" s="89">
        <f t="shared" si="2091"/>
        <v>0</v>
      </c>
      <c r="BZ378" s="90"/>
      <c r="CA378" s="97">
        <f t="shared" si="2092"/>
        <v>0</v>
      </c>
      <c r="CB378" s="90"/>
      <c r="CC378" s="89">
        <f t="shared" si="2093"/>
        <v>0</v>
      </c>
      <c r="CD378" s="90"/>
      <c r="CE378" s="89">
        <f t="shared" si="2094"/>
        <v>0</v>
      </c>
      <c r="CF378" s="90"/>
      <c r="CG378" s="89">
        <f t="shared" si="2095"/>
        <v>0</v>
      </c>
      <c r="CH378" s="90"/>
      <c r="CI378" s="90">
        <f t="shared" si="2096"/>
        <v>0</v>
      </c>
      <c r="CJ378" s="90"/>
      <c r="CK378" s="89">
        <f t="shared" si="2097"/>
        <v>0</v>
      </c>
      <c r="CL378" s="90"/>
      <c r="CM378" s="89">
        <f t="shared" si="2098"/>
        <v>0</v>
      </c>
      <c r="CN378" s="90"/>
      <c r="CO378" s="89">
        <f t="shared" si="2099"/>
        <v>0</v>
      </c>
      <c r="CP378" s="90"/>
      <c r="CQ378" s="89">
        <f t="shared" si="2100"/>
        <v>0</v>
      </c>
      <c r="CR378" s="90"/>
      <c r="CS378" s="89">
        <f t="shared" si="2101"/>
        <v>0</v>
      </c>
      <c r="CT378" s="90"/>
      <c r="CU378" s="89">
        <f t="shared" si="2102"/>
        <v>0</v>
      </c>
      <c r="CV378" s="90"/>
      <c r="CW378" s="89">
        <f t="shared" si="2103"/>
        <v>0</v>
      </c>
      <c r="CX378" s="104"/>
      <c r="CY378" s="89">
        <f t="shared" si="2104"/>
        <v>0</v>
      </c>
      <c r="CZ378" s="90">
        <v>44</v>
      </c>
      <c r="DA378" s="89">
        <f t="shared" si="2105"/>
        <v>2120191.92</v>
      </c>
      <c r="DB378" s="90"/>
      <c r="DC378" s="95">
        <f t="shared" si="2106"/>
        <v>0</v>
      </c>
      <c r="DD378" s="90">
        <v>20</v>
      </c>
      <c r="DE378" s="89">
        <f t="shared" si="2107"/>
        <v>1284964.8</v>
      </c>
      <c r="DF378" s="105"/>
      <c r="DG378" s="89">
        <f t="shared" si="2108"/>
        <v>0</v>
      </c>
      <c r="DH378" s="90"/>
      <c r="DI378" s="89">
        <f t="shared" si="2109"/>
        <v>0</v>
      </c>
      <c r="DJ378" s="90"/>
      <c r="DK378" s="89">
        <f t="shared" si="2110"/>
        <v>0</v>
      </c>
      <c r="DL378" s="90"/>
      <c r="DM378" s="97">
        <f t="shared" si="2111"/>
        <v>0</v>
      </c>
      <c r="DN378" s="99">
        <f t="shared" si="2112"/>
        <v>64</v>
      </c>
      <c r="DO378" s="97">
        <f t="shared" si="2112"/>
        <v>3405156.7199999997</v>
      </c>
    </row>
    <row r="379" spans="1:119" ht="45.75" customHeight="1" x14ac:dyDescent="0.25">
      <c r="A379" s="100"/>
      <c r="B379" s="101">
        <v>331</v>
      </c>
      <c r="C379" s="82" t="s">
        <v>507</v>
      </c>
      <c r="D379" s="83">
        <v>22900</v>
      </c>
      <c r="E379" s="102">
        <v>3.03</v>
      </c>
      <c r="F379" s="102"/>
      <c r="G379" s="85">
        <v>1</v>
      </c>
      <c r="H379" s="86"/>
      <c r="I379" s="86"/>
      <c r="J379" s="83">
        <v>1.4</v>
      </c>
      <c r="K379" s="83">
        <v>1.68</v>
      </c>
      <c r="L379" s="83">
        <v>2.23</v>
      </c>
      <c r="M379" s="87">
        <v>2.57</v>
      </c>
      <c r="N379" s="90"/>
      <c r="O379" s="89">
        <f t="shared" si="2060"/>
        <v>0</v>
      </c>
      <c r="P379" s="90"/>
      <c r="Q379" s="90">
        <f t="shared" si="2061"/>
        <v>0</v>
      </c>
      <c r="R379" s="90"/>
      <c r="S379" s="89">
        <f t="shared" si="2062"/>
        <v>0</v>
      </c>
      <c r="T379" s="90"/>
      <c r="U379" s="89">
        <f t="shared" si="2063"/>
        <v>0</v>
      </c>
      <c r="V379" s="90"/>
      <c r="W379" s="89">
        <f t="shared" si="2064"/>
        <v>0</v>
      </c>
      <c r="X379" s="90"/>
      <c r="Y379" s="89">
        <f t="shared" si="2065"/>
        <v>0</v>
      </c>
      <c r="Z379" s="90"/>
      <c r="AA379" s="89">
        <f t="shared" si="2066"/>
        <v>0</v>
      </c>
      <c r="AB379" s="90"/>
      <c r="AC379" s="89">
        <f t="shared" si="2067"/>
        <v>0</v>
      </c>
      <c r="AD379" s="90"/>
      <c r="AE379" s="89">
        <f t="shared" si="2068"/>
        <v>0</v>
      </c>
      <c r="AF379" s="90"/>
      <c r="AG379" s="89">
        <f t="shared" si="2069"/>
        <v>0</v>
      </c>
      <c r="AH379" s="92"/>
      <c r="AI379" s="89">
        <f t="shared" si="2070"/>
        <v>0</v>
      </c>
      <c r="AJ379" s="90"/>
      <c r="AK379" s="89">
        <f t="shared" si="2071"/>
        <v>0</v>
      </c>
      <c r="AL379" s="104">
        <v>0</v>
      </c>
      <c r="AM379" s="89">
        <f t="shared" si="2072"/>
        <v>0</v>
      </c>
      <c r="AN379" s="90"/>
      <c r="AO379" s="95">
        <f t="shared" si="2073"/>
        <v>0</v>
      </c>
      <c r="AP379" s="90"/>
      <c r="AQ379" s="89">
        <f t="shared" si="2074"/>
        <v>0</v>
      </c>
      <c r="AR379" s="90"/>
      <c r="AS379" s="90">
        <f t="shared" si="2075"/>
        <v>0</v>
      </c>
      <c r="AT379" s="90"/>
      <c r="AU379" s="90">
        <f t="shared" si="2076"/>
        <v>0</v>
      </c>
      <c r="AV379" s="90"/>
      <c r="AW379" s="89">
        <f t="shared" si="2077"/>
        <v>0</v>
      </c>
      <c r="AX379" s="90"/>
      <c r="AY379" s="89">
        <f t="shared" si="2078"/>
        <v>0</v>
      </c>
      <c r="AZ379" s="90"/>
      <c r="BA379" s="89">
        <f t="shared" si="2079"/>
        <v>0</v>
      </c>
      <c r="BB379" s="90"/>
      <c r="BC379" s="89">
        <f t="shared" si="2080"/>
        <v>0</v>
      </c>
      <c r="BD379" s="90"/>
      <c r="BE379" s="89">
        <f t="shared" si="2081"/>
        <v>0</v>
      </c>
      <c r="BF379" s="90"/>
      <c r="BG379" s="89">
        <f t="shared" si="2082"/>
        <v>0</v>
      </c>
      <c r="BH379" s="90"/>
      <c r="BI379" s="89">
        <f t="shared" si="2083"/>
        <v>0</v>
      </c>
      <c r="BJ379" s="90"/>
      <c r="BK379" s="89">
        <f t="shared" si="2084"/>
        <v>0</v>
      </c>
      <c r="BL379" s="90"/>
      <c r="BM379" s="89">
        <f t="shared" si="2085"/>
        <v>0</v>
      </c>
      <c r="BN379" s="90"/>
      <c r="BO379" s="89">
        <f t="shared" si="2086"/>
        <v>0</v>
      </c>
      <c r="BP379" s="90"/>
      <c r="BQ379" s="89">
        <f t="shared" si="2087"/>
        <v>0</v>
      </c>
      <c r="BR379" s="90"/>
      <c r="BS379" s="89">
        <f t="shared" si="2088"/>
        <v>0</v>
      </c>
      <c r="BT379" s="90"/>
      <c r="BU379" s="89">
        <f t="shared" si="2089"/>
        <v>0</v>
      </c>
      <c r="BV379" s="90"/>
      <c r="BW379" s="89">
        <f t="shared" si="2090"/>
        <v>0</v>
      </c>
      <c r="BX379" s="90"/>
      <c r="BY379" s="89">
        <f t="shared" si="2091"/>
        <v>0</v>
      </c>
      <c r="BZ379" s="90"/>
      <c r="CA379" s="97">
        <f t="shared" si="2092"/>
        <v>0</v>
      </c>
      <c r="CB379" s="90"/>
      <c r="CC379" s="89">
        <f t="shared" si="2093"/>
        <v>0</v>
      </c>
      <c r="CD379" s="90"/>
      <c r="CE379" s="89">
        <f t="shared" si="2094"/>
        <v>0</v>
      </c>
      <c r="CF379" s="90"/>
      <c r="CG379" s="89">
        <f t="shared" si="2095"/>
        <v>0</v>
      </c>
      <c r="CH379" s="90"/>
      <c r="CI379" s="90">
        <f t="shared" si="2096"/>
        <v>0</v>
      </c>
      <c r="CJ379" s="90"/>
      <c r="CK379" s="89">
        <f t="shared" si="2097"/>
        <v>0</v>
      </c>
      <c r="CL379" s="90"/>
      <c r="CM379" s="89">
        <f t="shared" si="2098"/>
        <v>0</v>
      </c>
      <c r="CN379" s="90"/>
      <c r="CO379" s="89">
        <f t="shared" si="2099"/>
        <v>0</v>
      </c>
      <c r="CP379" s="90"/>
      <c r="CQ379" s="89">
        <f t="shared" si="2100"/>
        <v>0</v>
      </c>
      <c r="CR379" s="90"/>
      <c r="CS379" s="89">
        <f t="shared" si="2101"/>
        <v>0</v>
      </c>
      <c r="CT379" s="90"/>
      <c r="CU379" s="89">
        <f t="shared" si="2102"/>
        <v>0</v>
      </c>
      <c r="CV379" s="90"/>
      <c r="CW379" s="89">
        <f t="shared" si="2103"/>
        <v>0</v>
      </c>
      <c r="CX379" s="104">
        <v>0</v>
      </c>
      <c r="CY379" s="89">
        <f t="shared" si="2104"/>
        <v>0</v>
      </c>
      <c r="CZ379" s="90">
        <v>10</v>
      </c>
      <c r="DA379" s="89">
        <f t="shared" si="2105"/>
        <v>874276.2</v>
      </c>
      <c r="DB379" s="90"/>
      <c r="DC379" s="95">
        <f t="shared" si="2106"/>
        <v>0</v>
      </c>
      <c r="DD379" s="90"/>
      <c r="DE379" s="89">
        <f t="shared" si="2107"/>
        <v>0</v>
      </c>
      <c r="DF379" s="105"/>
      <c r="DG379" s="89">
        <f t="shared" si="2108"/>
        <v>0</v>
      </c>
      <c r="DH379" s="90"/>
      <c r="DI379" s="89">
        <f t="shared" si="2109"/>
        <v>0</v>
      </c>
      <c r="DJ379" s="90"/>
      <c r="DK379" s="89">
        <f t="shared" si="2110"/>
        <v>0</v>
      </c>
      <c r="DL379" s="90"/>
      <c r="DM379" s="97">
        <f t="shared" si="2111"/>
        <v>0</v>
      </c>
      <c r="DN379" s="99">
        <f t="shared" si="2112"/>
        <v>10</v>
      </c>
      <c r="DO379" s="97">
        <f t="shared" si="2112"/>
        <v>874276.2</v>
      </c>
    </row>
    <row r="380" spans="1:119" ht="51.75" customHeight="1" x14ac:dyDescent="0.25">
      <c r="A380" s="100"/>
      <c r="B380" s="101">
        <v>332</v>
      </c>
      <c r="C380" s="82" t="s">
        <v>508</v>
      </c>
      <c r="D380" s="83">
        <v>22900</v>
      </c>
      <c r="E380" s="102">
        <v>1.02</v>
      </c>
      <c r="F380" s="102"/>
      <c r="G380" s="85">
        <v>1</v>
      </c>
      <c r="H380" s="86"/>
      <c r="I380" s="86"/>
      <c r="J380" s="83">
        <v>1.4</v>
      </c>
      <c r="K380" s="83">
        <v>1.68</v>
      </c>
      <c r="L380" s="83">
        <v>2.23</v>
      </c>
      <c r="M380" s="87">
        <v>2.57</v>
      </c>
      <c r="N380" s="90"/>
      <c r="O380" s="89">
        <f t="shared" si="2060"/>
        <v>0</v>
      </c>
      <c r="P380" s="90"/>
      <c r="Q380" s="90">
        <f t="shared" si="2061"/>
        <v>0</v>
      </c>
      <c r="R380" s="90"/>
      <c r="S380" s="89">
        <f t="shared" si="2062"/>
        <v>0</v>
      </c>
      <c r="T380" s="90"/>
      <c r="U380" s="89">
        <f t="shared" si="2063"/>
        <v>0</v>
      </c>
      <c r="V380" s="90"/>
      <c r="W380" s="89">
        <f t="shared" si="2064"/>
        <v>0</v>
      </c>
      <c r="X380" s="90"/>
      <c r="Y380" s="89">
        <f t="shared" si="2065"/>
        <v>0</v>
      </c>
      <c r="Z380" s="90"/>
      <c r="AA380" s="89">
        <f t="shared" si="2066"/>
        <v>0</v>
      </c>
      <c r="AB380" s="90"/>
      <c r="AC380" s="89">
        <f t="shared" si="2067"/>
        <v>0</v>
      </c>
      <c r="AD380" s="90"/>
      <c r="AE380" s="89">
        <f t="shared" si="2068"/>
        <v>0</v>
      </c>
      <c r="AF380" s="90"/>
      <c r="AG380" s="89">
        <f t="shared" si="2069"/>
        <v>0</v>
      </c>
      <c r="AH380" s="92"/>
      <c r="AI380" s="89">
        <f t="shared" si="2070"/>
        <v>0</v>
      </c>
      <c r="AJ380" s="90"/>
      <c r="AK380" s="89">
        <f t="shared" si="2071"/>
        <v>0</v>
      </c>
      <c r="AL380" s="104"/>
      <c r="AM380" s="89">
        <f t="shared" si="2072"/>
        <v>0</v>
      </c>
      <c r="AN380" s="90"/>
      <c r="AO380" s="95">
        <f t="shared" si="2073"/>
        <v>0</v>
      </c>
      <c r="AP380" s="90"/>
      <c r="AQ380" s="89">
        <f t="shared" si="2074"/>
        <v>0</v>
      </c>
      <c r="AR380" s="90"/>
      <c r="AS380" s="90">
        <f t="shared" si="2075"/>
        <v>0</v>
      </c>
      <c r="AT380" s="90"/>
      <c r="AU380" s="90">
        <f t="shared" si="2076"/>
        <v>0</v>
      </c>
      <c r="AV380" s="90"/>
      <c r="AW380" s="89">
        <f t="shared" si="2077"/>
        <v>0</v>
      </c>
      <c r="AX380" s="90"/>
      <c r="AY380" s="89">
        <f t="shared" si="2078"/>
        <v>0</v>
      </c>
      <c r="AZ380" s="90"/>
      <c r="BA380" s="89">
        <f t="shared" si="2079"/>
        <v>0</v>
      </c>
      <c r="BB380" s="90"/>
      <c r="BC380" s="89">
        <f t="shared" si="2080"/>
        <v>0</v>
      </c>
      <c r="BD380" s="90"/>
      <c r="BE380" s="89">
        <f t="shared" si="2081"/>
        <v>0</v>
      </c>
      <c r="BF380" s="90"/>
      <c r="BG380" s="89">
        <f t="shared" si="2082"/>
        <v>0</v>
      </c>
      <c r="BH380" s="90"/>
      <c r="BI380" s="89">
        <f t="shared" si="2083"/>
        <v>0</v>
      </c>
      <c r="BJ380" s="90"/>
      <c r="BK380" s="89">
        <f t="shared" si="2084"/>
        <v>0</v>
      </c>
      <c r="BL380" s="90"/>
      <c r="BM380" s="89">
        <f t="shared" si="2085"/>
        <v>0</v>
      </c>
      <c r="BN380" s="90"/>
      <c r="BO380" s="89">
        <f t="shared" si="2086"/>
        <v>0</v>
      </c>
      <c r="BP380" s="90"/>
      <c r="BQ380" s="89">
        <f t="shared" si="2087"/>
        <v>0</v>
      </c>
      <c r="BR380" s="90"/>
      <c r="BS380" s="89">
        <f t="shared" si="2088"/>
        <v>0</v>
      </c>
      <c r="BT380" s="90"/>
      <c r="BU380" s="89">
        <f t="shared" si="2089"/>
        <v>0</v>
      </c>
      <c r="BV380" s="90"/>
      <c r="BW380" s="89">
        <f t="shared" si="2090"/>
        <v>0</v>
      </c>
      <c r="BX380" s="90"/>
      <c r="BY380" s="89">
        <f t="shared" si="2091"/>
        <v>0</v>
      </c>
      <c r="BZ380" s="90"/>
      <c r="CA380" s="97">
        <f t="shared" si="2092"/>
        <v>0</v>
      </c>
      <c r="CB380" s="90"/>
      <c r="CC380" s="89">
        <f t="shared" si="2093"/>
        <v>0</v>
      </c>
      <c r="CD380" s="90"/>
      <c r="CE380" s="89">
        <f t="shared" si="2094"/>
        <v>0</v>
      </c>
      <c r="CF380" s="90"/>
      <c r="CG380" s="89">
        <f t="shared" si="2095"/>
        <v>0</v>
      </c>
      <c r="CH380" s="90">
        <v>253</v>
      </c>
      <c r="CI380" s="90">
        <f t="shared" si="2096"/>
        <v>7446063.2400000002</v>
      </c>
      <c r="CJ380" s="90"/>
      <c r="CK380" s="89">
        <f t="shared" si="2097"/>
        <v>0</v>
      </c>
      <c r="CL380" s="90"/>
      <c r="CM380" s="89">
        <f t="shared" si="2098"/>
        <v>0</v>
      </c>
      <c r="CN380" s="90"/>
      <c r="CO380" s="89">
        <f t="shared" si="2099"/>
        <v>0</v>
      </c>
      <c r="CP380" s="90"/>
      <c r="CQ380" s="89">
        <f t="shared" si="2100"/>
        <v>0</v>
      </c>
      <c r="CR380" s="90"/>
      <c r="CS380" s="89">
        <f t="shared" si="2101"/>
        <v>0</v>
      </c>
      <c r="CT380" s="90"/>
      <c r="CU380" s="89">
        <f t="shared" si="2102"/>
        <v>0</v>
      </c>
      <c r="CV380" s="90"/>
      <c r="CW380" s="89">
        <f t="shared" si="2103"/>
        <v>0</v>
      </c>
      <c r="CX380" s="104"/>
      <c r="CY380" s="89">
        <f t="shared" si="2104"/>
        <v>0</v>
      </c>
      <c r="CZ380" s="90">
        <v>5</v>
      </c>
      <c r="DA380" s="89">
        <f t="shared" si="2105"/>
        <v>147155.4</v>
      </c>
      <c r="DB380" s="90"/>
      <c r="DC380" s="95">
        <f t="shared" si="2106"/>
        <v>0</v>
      </c>
      <c r="DD380" s="90"/>
      <c r="DE380" s="89">
        <f t="shared" si="2107"/>
        <v>0</v>
      </c>
      <c r="DF380" s="105"/>
      <c r="DG380" s="89">
        <f t="shared" si="2108"/>
        <v>0</v>
      </c>
      <c r="DH380" s="90"/>
      <c r="DI380" s="89">
        <f t="shared" si="2109"/>
        <v>0</v>
      </c>
      <c r="DJ380" s="90"/>
      <c r="DK380" s="89">
        <f t="shared" si="2110"/>
        <v>0</v>
      </c>
      <c r="DL380" s="90"/>
      <c r="DM380" s="97">
        <f t="shared" si="2111"/>
        <v>0</v>
      </c>
      <c r="DN380" s="99">
        <f t="shared" si="2112"/>
        <v>258</v>
      </c>
      <c r="DO380" s="97">
        <f t="shared" si="2112"/>
        <v>7593218.6400000006</v>
      </c>
    </row>
    <row r="381" spans="1:119" ht="57" customHeight="1" x14ac:dyDescent="0.25">
      <c r="A381" s="100"/>
      <c r="B381" s="101">
        <v>333</v>
      </c>
      <c r="C381" s="82" t="s">
        <v>509</v>
      </c>
      <c r="D381" s="83">
        <v>22900</v>
      </c>
      <c r="E381" s="102">
        <v>1.38</v>
      </c>
      <c r="F381" s="102"/>
      <c r="G381" s="85">
        <v>1</v>
      </c>
      <c r="H381" s="86"/>
      <c r="I381" s="86"/>
      <c r="J381" s="83">
        <v>1.4</v>
      </c>
      <c r="K381" s="83">
        <v>1.68</v>
      </c>
      <c r="L381" s="83">
        <v>2.23</v>
      </c>
      <c r="M381" s="87">
        <v>2.57</v>
      </c>
      <c r="N381" s="90"/>
      <c r="O381" s="89">
        <f t="shared" si="2060"/>
        <v>0</v>
      </c>
      <c r="P381" s="90"/>
      <c r="Q381" s="90">
        <f t="shared" si="2061"/>
        <v>0</v>
      </c>
      <c r="R381" s="90"/>
      <c r="S381" s="89">
        <f t="shared" si="2062"/>
        <v>0</v>
      </c>
      <c r="T381" s="90"/>
      <c r="U381" s="89">
        <f t="shared" si="2063"/>
        <v>0</v>
      </c>
      <c r="V381" s="90"/>
      <c r="W381" s="89">
        <f t="shared" si="2064"/>
        <v>0</v>
      </c>
      <c r="X381" s="90"/>
      <c r="Y381" s="89">
        <f t="shared" si="2065"/>
        <v>0</v>
      </c>
      <c r="Z381" s="90"/>
      <c r="AA381" s="89">
        <f t="shared" si="2066"/>
        <v>0</v>
      </c>
      <c r="AB381" s="90"/>
      <c r="AC381" s="89">
        <f t="shared" si="2067"/>
        <v>0</v>
      </c>
      <c r="AD381" s="90"/>
      <c r="AE381" s="89">
        <f t="shared" si="2068"/>
        <v>0</v>
      </c>
      <c r="AF381" s="90"/>
      <c r="AG381" s="89">
        <f t="shared" si="2069"/>
        <v>0</v>
      </c>
      <c r="AH381" s="92"/>
      <c r="AI381" s="89">
        <f t="shared" si="2070"/>
        <v>0</v>
      </c>
      <c r="AJ381" s="90"/>
      <c r="AK381" s="89">
        <f t="shared" si="2071"/>
        <v>0</v>
      </c>
      <c r="AL381" s="104"/>
      <c r="AM381" s="89">
        <f t="shared" si="2072"/>
        <v>0</v>
      </c>
      <c r="AN381" s="90"/>
      <c r="AO381" s="95">
        <f t="shared" si="2073"/>
        <v>0</v>
      </c>
      <c r="AP381" s="90"/>
      <c r="AQ381" s="89">
        <f t="shared" si="2074"/>
        <v>0</v>
      </c>
      <c r="AR381" s="90"/>
      <c r="AS381" s="90">
        <f t="shared" si="2075"/>
        <v>0</v>
      </c>
      <c r="AT381" s="90"/>
      <c r="AU381" s="90">
        <f t="shared" si="2076"/>
        <v>0</v>
      </c>
      <c r="AV381" s="90"/>
      <c r="AW381" s="89">
        <f t="shared" si="2077"/>
        <v>0</v>
      </c>
      <c r="AX381" s="90"/>
      <c r="AY381" s="89">
        <f t="shared" si="2078"/>
        <v>0</v>
      </c>
      <c r="AZ381" s="90"/>
      <c r="BA381" s="89">
        <f t="shared" si="2079"/>
        <v>0</v>
      </c>
      <c r="BB381" s="90"/>
      <c r="BC381" s="89">
        <f t="shared" si="2080"/>
        <v>0</v>
      </c>
      <c r="BD381" s="90"/>
      <c r="BE381" s="89">
        <f t="shared" si="2081"/>
        <v>0</v>
      </c>
      <c r="BF381" s="90"/>
      <c r="BG381" s="89">
        <f t="shared" si="2082"/>
        <v>0</v>
      </c>
      <c r="BH381" s="90"/>
      <c r="BI381" s="89">
        <f t="shared" si="2083"/>
        <v>0</v>
      </c>
      <c r="BJ381" s="90"/>
      <c r="BK381" s="89">
        <f t="shared" si="2084"/>
        <v>0</v>
      </c>
      <c r="BL381" s="90"/>
      <c r="BM381" s="89">
        <f t="shared" si="2085"/>
        <v>0</v>
      </c>
      <c r="BN381" s="90"/>
      <c r="BO381" s="89">
        <f t="shared" si="2086"/>
        <v>0</v>
      </c>
      <c r="BP381" s="90"/>
      <c r="BQ381" s="89">
        <f t="shared" si="2087"/>
        <v>0</v>
      </c>
      <c r="BR381" s="90"/>
      <c r="BS381" s="89">
        <f t="shared" si="2088"/>
        <v>0</v>
      </c>
      <c r="BT381" s="90"/>
      <c r="BU381" s="89">
        <f t="shared" si="2089"/>
        <v>0</v>
      </c>
      <c r="BV381" s="90"/>
      <c r="BW381" s="89">
        <f t="shared" si="2090"/>
        <v>0</v>
      </c>
      <c r="BX381" s="90"/>
      <c r="BY381" s="89">
        <f t="shared" si="2091"/>
        <v>0</v>
      </c>
      <c r="BZ381" s="90"/>
      <c r="CA381" s="97">
        <f t="shared" si="2092"/>
        <v>0</v>
      </c>
      <c r="CB381" s="90"/>
      <c r="CC381" s="89">
        <f t="shared" si="2093"/>
        <v>0</v>
      </c>
      <c r="CD381" s="90"/>
      <c r="CE381" s="89">
        <f t="shared" si="2094"/>
        <v>0</v>
      </c>
      <c r="CF381" s="90"/>
      <c r="CG381" s="89">
        <f t="shared" si="2095"/>
        <v>0</v>
      </c>
      <c r="CH381" s="90">
        <v>16</v>
      </c>
      <c r="CI381" s="90">
        <f t="shared" si="2096"/>
        <v>637096.31999999995</v>
      </c>
      <c r="CJ381" s="90"/>
      <c r="CK381" s="89">
        <f t="shared" si="2097"/>
        <v>0</v>
      </c>
      <c r="CL381" s="90"/>
      <c r="CM381" s="89">
        <f t="shared" si="2098"/>
        <v>0</v>
      </c>
      <c r="CN381" s="90"/>
      <c r="CO381" s="89">
        <f t="shared" si="2099"/>
        <v>0</v>
      </c>
      <c r="CP381" s="90"/>
      <c r="CQ381" s="89">
        <f t="shared" si="2100"/>
        <v>0</v>
      </c>
      <c r="CR381" s="90"/>
      <c r="CS381" s="89">
        <f t="shared" si="2101"/>
        <v>0</v>
      </c>
      <c r="CT381" s="90"/>
      <c r="CU381" s="89">
        <f t="shared" si="2102"/>
        <v>0</v>
      </c>
      <c r="CV381" s="90"/>
      <c r="CW381" s="89">
        <f t="shared" si="2103"/>
        <v>0</v>
      </c>
      <c r="CX381" s="104"/>
      <c r="CY381" s="89">
        <f t="shared" si="2104"/>
        <v>0</v>
      </c>
      <c r="CZ381" s="90">
        <v>5</v>
      </c>
      <c r="DA381" s="89">
        <f t="shared" si="2105"/>
        <v>199092.6</v>
      </c>
      <c r="DB381" s="90"/>
      <c r="DC381" s="95">
        <f t="shared" si="2106"/>
        <v>0</v>
      </c>
      <c r="DD381" s="90"/>
      <c r="DE381" s="89">
        <f t="shared" si="2107"/>
        <v>0</v>
      </c>
      <c r="DF381" s="105"/>
      <c r="DG381" s="89">
        <f t="shared" si="2108"/>
        <v>0</v>
      </c>
      <c r="DH381" s="90"/>
      <c r="DI381" s="89">
        <f t="shared" si="2109"/>
        <v>0</v>
      </c>
      <c r="DJ381" s="90"/>
      <c r="DK381" s="89">
        <f t="shared" si="2110"/>
        <v>0</v>
      </c>
      <c r="DL381" s="90"/>
      <c r="DM381" s="97">
        <f t="shared" si="2111"/>
        <v>0</v>
      </c>
      <c r="DN381" s="99">
        <f t="shared" si="2112"/>
        <v>21</v>
      </c>
      <c r="DO381" s="97">
        <f t="shared" si="2112"/>
        <v>836188.91999999993</v>
      </c>
    </row>
    <row r="382" spans="1:119" ht="57" customHeight="1" x14ac:dyDescent="0.25">
      <c r="A382" s="100"/>
      <c r="B382" s="101">
        <v>334</v>
      </c>
      <c r="C382" s="82" t="s">
        <v>510</v>
      </c>
      <c r="D382" s="83">
        <v>22900</v>
      </c>
      <c r="E382" s="102">
        <v>2</v>
      </c>
      <c r="F382" s="102"/>
      <c r="G382" s="85">
        <v>1</v>
      </c>
      <c r="H382" s="86"/>
      <c r="I382" s="86"/>
      <c r="J382" s="83">
        <v>1.4</v>
      </c>
      <c r="K382" s="83">
        <v>1.68</v>
      </c>
      <c r="L382" s="83">
        <v>2.23</v>
      </c>
      <c r="M382" s="87">
        <v>2.57</v>
      </c>
      <c r="N382" s="90"/>
      <c r="O382" s="89"/>
      <c r="P382" s="90"/>
      <c r="Q382" s="90"/>
      <c r="R382" s="90"/>
      <c r="S382" s="89"/>
      <c r="T382" s="90"/>
      <c r="U382" s="89">
        <f t="shared" si="2063"/>
        <v>0</v>
      </c>
      <c r="V382" s="90"/>
      <c r="W382" s="89"/>
      <c r="X382" s="90"/>
      <c r="Y382" s="89"/>
      <c r="Z382" s="90"/>
      <c r="AA382" s="89"/>
      <c r="AB382" s="90"/>
      <c r="AC382" s="89"/>
      <c r="AD382" s="90"/>
      <c r="AE382" s="89"/>
      <c r="AF382" s="90"/>
      <c r="AG382" s="89"/>
      <c r="AH382" s="92"/>
      <c r="AI382" s="89"/>
      <c r="AJ382" s="90"/>
      <c r="AK382" s="89"/>
      <c r="AL382" s="104"/>
      <c r="AM382" s="89"/>
      <c r="AN382" s="90"/>
      <c r="AO382" s="95"/>
      <c r="AP382" s="90"/>
      <c r="AQ382" s="89"/>
      <c r="AR382" s="90"/>
      <c r="AS382" s="90"/>
      <c r="AT382" s="90"/>
      <c r="AU382" s="90"/>
      <c r="AV382" s="90"/>
      <c r="AW382" s="89"/>
      <c r="AX382" s="90"/>
      <c r="AY382" s="89"/>
      <c r="AZ382" s="90"/>
      <c r="BA382" s="89"/>
      <c r="BB382" s="90"/>
      <c r="BC382" s="89"/>
      <c r="BD382" s="90"/>
      <c r="BE382" s="89"/>
      <c r="BF382" s="90"/>
      <c r="BG382" s="89"/>
      <c r="BH382" s="90"/>
      <c r="BI382" s="89"/>
      <c r="BJ382" s="90"/>
      <c r="BK382" s="89"/>
      <c r="BL382" s="90"/>
      <c r="BM382" s="89"/>
      <c r="BN382" s="90"/>
      <c r="BO382" s="89"/>
      <c r="BP382" s="90"/>
      <c r="BQ382" s="89"/>
      <c r="BR382" s="90"/>
      <c r="BS382" s="89"/>
      <c r="BT382" s="90"/>
      <c r="BU382" s="89"/>
      <c r="BV382" s="90"/>
      <c r="BW382" s="89"/>
      <c r="BX382" s="90"/>
      <c r="BY382" s="89"/>
      <c r="BZ382" s="90"/>
      <c r="CA382" s="97"/>
      <c r="CB382" s="90"/>
      <c r="CC382" s="89"/>
      <c r="CD382" s="90"/>
      <c r="CE382" s="89"/>
      <c r="CF382" s="90"/>
      <c r="CG382" s="89"/>
      <c r="CH382" s="90"/>
      <c r="CI382" s="90"/>
      <c r="CJ382" s="90"/>
      <c r="CK382" s="89"/>
      <c r="CL382" s="90"/>
      <c r="CM382" s="89"/>
      <c r="CN382" s="90"/>
      <c r="CO382" s="89"/>
      <c r="CP382" s="90"/>
      <c r="CQ382" s="89"/>
      <c r="CR382" s="90"/>
      <c r="CS382" s="89"/>
      <c r="CT382" s="90"/>
      <c r="CU382" s="89"/>
      <c r="CV382" s="90"/>
      <c r="CW382" s="89"/>
      <c r="CX382" s="104"/>
      <c r="CY382" s="89"/>
      <c r="CZ382" s="90"/>
      <c r="DA382" s="89">
        <f t="shared" si="2105"/>
        <v>0</v>
      </c>
      <c r="DB382" s="90"/>
      <c r="DC382" s="95"/>
      <c r="DD382" s="90"/>
      <c r="DE382" s="89">
        <f t="shared" si="2107"/>
        <v>0</v>
      </c>
      <c r="DF382" s="105"/>
      <c r="DG382" s="89"/>
      <c r="DH382" s="90"/>
      <c r="DI382" s="89"/>
      <c r="DJ382" s="90"/>
      <c r="DK382" s="89"/>
      <c r="DL382" s="90"/>
      <c r="DM382" s="115"/>
      <c r="DN382" s="99">
        <f t="shared" si="2112"/>
        <v>0</v>
      </c>
      <c r="DO382" s="97">
        <f t="shared" si="2112"/>
        <v>0</v>
      </c>
    </row>
    <row r="383" spans="1:119" ht="57" customHeight="1" x14ac:dyDescent="0.25">
      <c r="A383" s="100"/>
      <c r="B383" s="101">
        <v>335</v>
      </c>
      <c r="C383" s="82" t="s">
        <v>511</v>
      </c>
      <c r="D383" s="83">
        <v>22900</v>
      </c>
      <c r="E383" s="102">
        <v>0.59</v>
      </c>
      <c r="F383" s="102"/>
      <c r="G383" s="85">
        <v>1</v>
      </c>
      <c r="H383" s="86"/>
      <c r="I383" s="86"/>
      <c r="J383" s="83">
        <v>1.4</v>
      </c>
      <c r="K383" s="83">
        <v>1.68</v>
      </c>
      <c r="L383" s="83">
        <v>2.23</v>
      </c>
      <c r="M383" s="87">
        <v>2.57</v>
      </c>
      <c r="N383" s="90"/>
      <c r="O383" s="89"/>
      <c r="P383" s="90"/>
      <c r="Q383" s="90"/>
      <c r="R383" s="90"/>
      <c r="S383" s="89"/>
      <c r="T383" s="90"/>
      <c r="U383" s="89">
        <f t="shared" si="2063"/>
        <v>0</v>
      </c>
      <c r="V383" s="90"/>
      <c r="W383" s="89"/>
      <c r="X383" s="90"/>
      <c r="Y383" s="89"/>
      <c r="Z383" s="90"/>
      <c r="AA383" s="89"/>
      <c r="AB383" s="90"/>
      <c r="AC383" s="89"/>
      <c r="AD383" s="90"/>
      <c r="AE383" s="89"/>
      <c r="AF383" s="90"/>
      <c r="AG383" s="89"/>
      <c r="AH383" s="92"/>
      <c r="AI383" s="89"/>
      <c r="AJ383" s="90"/>
      <c r="AK383" s="89"/>
      <c r="AL383" s="104"/>
      <c r="AM383" s="89"/>
      <c r="AN383" s="90"/>
      <c r="AO383" s="95"/>
      <c r="AP383" s="90"/>
      <c r="AQ383" s="89"/>
      <c r="AR383" s="90"/>
      <c r="AS383" s="90"/>
      <c r="AT383" s="90"/>
      <c r="AU383" s="90"/>
      <c r="AV383" s="90"/>
      <c r="AW383" s="89"/>
      <c r="AX383" s="90"/>
      <c r="AY383" s="89"/>
      <c r="AZ383" s="90"/>
      <c r="BA383" s="89"/>
      <c r="BB383" s="90"/>
      <c r="BC383" s="89"/>
      <c r="BD383" s="90"/>
      <c r="BE383" s="89"/>
      <c r="BF383" s="90"/>
      <c r="BG383" s="89"/>
      <c r="BH383" s="90"/>
      <c r="BI383" s="89"/>
      <c r="BJ383" s="90"/>
      <c r="BK383" s="89"/>
      <c r="BL383" s="90"/>
      <c r="BM383" s="89"/>
      <c r="BN383" s="90"/>
      <c r="BO383" s="89"/>
      <c r="BP383" s="90"/>
      <c r="BQ383" s="89"/>
      <c r="BR383" s="90"/>
      <c r="BS383" s="89"/>
      <c r="BT383" s="90"/>
      <c r="BU383" s="89"/>
      <c r="BV383" s="90"/>
      <c r="BW383" s="89"/>
      <c r="BX383" s="90"/>
      <c r="BY383" s="89"/>
      <c r="BZ383" s="90"/>
      <c r="CA383" s="97"/>
      <c r="CB383" s="90"/>
      <c r="CC383" s="89"/>
      <c r="CD383" s="90"/>
      <c r="CE383" s="89"/>
      <c r="CF383" s="90"/>
      <c r="CG383" s="89"/>
      <c r="CH383" s="90"/>
      <c r="CI383" s="90"/>
      <c r="CJ383" s="90"/>
      <c r="CK383" s="89"/>
      <c r="CL383" s="90"/>
      <c r="CM383" s="89"/>
      <c r="CN383" s="90"/>
      <c r="CO383" s="89"/>
      <c r="CP383" s="90"/>
      <c r="CQ383" s="89"/>
      <c r="CR383" s="90"/>
      <c r="CS383" s="89"/>
      <c r="CT383" s="90"/>
      <c r="CU383" s="89"/>
      <c r="CV383" s="90"/>
      <c r="CW383" s="89"/>
      <c r="CX383" s="104"/>
      <c r="CY383" s="89"/>
      <c r="CZ383" s="90">
        <v>1508</v>
      </c>
      <c r="DA383" s="89">
        <f t="shared" si="2105"/>
        <v>25671980.879999999</v>
      </c>
      <c r="DB383" s="90"/>
      <c r="DC383" s="95"/>
      <c r="DD383" s="90">
        <v>5</v>
      </c>
      <c r="DE383" s="89">
        <f t="shared" si="2107"/>
        <v>113492.4</v>
      </c>
      <c r="DF383" s="105"/>
      <c r="DG383" s="89"/>
      <c r="DH383" s="90"/>
      <c r="DI383" s="89"/>
      <c r="DJ383" s="90"/>
      <c r="DK383" s="89"/>
      <c r="DL383" s="90"/>
      <c r="DM383" s="115"/>
      <c r="DN383" s="99">
        <f t="shared" si="2112"/>
        <v>1513</v>
      </c>
      <c r="DO383" s="97">
        <f t="shared" si="2112"/>
        <v>25785473.279999997</v>
      </c>
    </row>
    <row r="384" spans="1:119" ht="57" customHeight="1" x14ac:dyDescent="0.25">
      <c r="A384" s="100"/>
      <c r="B384" s="101">
        <v>336</v>
      </c>
      <c r="C384" s="82" t="s">
        <v>512</v>
      </c>
      <c r="D384" s="83">
        <v>22900</v>
      </c>
      <c r="E384" s="102">
        <v>0.84</v>
      </c>
      <c r="F384" s="102"/>
      <c r="G384" s="85">
        <v>1</v>
      </c>
      <c r="H384" s="86"/>
      <c r="I384" s="86"/>
      <c r="J384" s="83">
        <v>1.4</v>
      </c>
      <c r="K384" s="83">
        <v>1.68</v>
      </c>
      <c r="L384" s="83">
        <v>2.23</v>
      </c>
      <c r="M384" s="87">
        <v>2.57</v>
      </c>
      <c r="N384" s="90"/>
      <c r="O384" s="89"/>
      <c r="P384" s="90"/>
      <c r="Q384" s="90"/>
      <c r="R384" s="90"/>
      <c r="S384" s="89"/>
      <c r="T384" s="90"/>
      <c r="U384" s="89">
        <f t="shared" si="2063"/>
        <v>0</v>
      </c>
      <c r="V384" s="90"/>
      <c r="W384" s="89"/>
      <c r="X384" s="90"/>
      <c r="Y384" s="89"/>
      <c r="Z384" s="90"/>
      <c r="AA384" s="89"/>
      <c r="AB384" s="90"/>
      <c r="AC384" s="89"/>
      <c r="AD384" s="90"/>
      <c r="AE384" s="89"/>
      <c r="AF384" s="90"/>
      <c r="AG384" s="89"/>
      <c r="AH384" s="92"/>
      <c r="AI384" s="89"/>
      <c r="AJ384" s="90"/>
      <c r="AK384" s="89"/>
      <c r="AL384" s="104"/>
      <c r="AM384" s="89"/>
      <c r="AN384" s="90"/>
      <c r="AO384" s="95"/>
      <c r="AP384" s="90"/>
      <c r="AQ384" s="89"/>
      <c r="AR384" s="90"/>
      <c r="AS384" s="90"/>
      <c r="AT384" s="90"/>
      <c r="AU384" s="90"/>
      <c r="AV384" s="90"/>
      <c r="AW384" s="89"/>
      <c r="AX384" s="90"/>
      <c r="AY384" s="89"/>
      <c r="AZ384" s="90"/>
      <c r="BA384" s="89"/>
      <c r="BB384" s="90"/>
      <c r="BC384" s="89"/>
      <c r="BD384" s="90"/>
      <c r="BE384" s="89"/>
      <c r="BF384" s="90"/>
      <c r="BG384" s="89"/>
      <c r="BH384" s="90"/>
      <c r="BI384" s="89"/>
      <c r="BJ384" s="90"/>
      <c r="BK384" s="89"/>
      <c r="BL384" s="90"/>
      <c r="BM384" s="89"/>
      <c r="BN384" s="90"/>
      <c r="BO384" s="89"/>
      <c r="BP384" s="90"/>
      <c r="BQ384" s="89"/>
      <c r="BR384" s="90"/>
      <c r="BS384" s="89"/>
      <c r="BT384" s="90"/>
      <c r="BU384" s="89"/>
      <c r="BV384" s="90"/>
      <c r="BW384" s="89"/>
      <c r="BX384" s="90"/>
      <c r="BY384" s="89"/>
      <c r="BZ384" s="90"/>
      <c r="CA384" s="97"/>
      <c r="CB384" s="90"/>
      <c r="CC384" s="89"/>
      <c r="CD384" s="90"/>
      <c r="CE384" s="89"/>
      <c r="CF384" s="90"/>
      <c r="CG384" s="89"/>
      <c r="CH384" s="90"/>
      <c r="CI384" s="90"/>
      <c r="CJ384" s="90"/>
      <c r="CK384" s="89"/>
      <c r="CL384" s="90"/>
      <c r="CM384" s="89"/>
      <c r="CN384" s="90"/>
      <c r="CO384" s="89"/>
      <c r="CP384" s="90"/>
      <c r="CQ384" s="89"/>
      <c r="CR384" s="90"/>
      <c r="CS384" s="89"/>
      <c r="CT384" s="90"/>
      <c r="CU384" s="89"/>
      <c r="CV384" s="90"/>
      <c r="CW384" s="89"/>
      <c r="CX384" s="104"/>
      <c r="CY384" s="89"/>
      <c r="CZ384" s="90">
        <v>234</v>
      </c>
      <c r="DA384" s="89">
        <f t="shared" si="2105"/>
        <v>5671542.2400000002</v>
      </c>
      <c r="DB384" s="90"/>
      <c r="DC384" s="95"/>
      <c r="DD384" s="90"/>
      <c r="DE384" s="89">
        <f t="shared" si="2107"/>
        <v>0</v>
      </c>
      <c r="DF384" s="105"/>
      <c r="DG384" s="89"/>
      <c r="DH384" s="90"/>
      <c r="DI384" s="89"/>
      <c r="DJ384" s="90"/>
      <c r="DK384" s="89"/>
      <c r="DL384" s="90"/>
      <c r="DM384" s="115"/>
      <c r="DN384" s="99">
        <f t="shared" si="2112"/>
        <v>234</v>
      </c>
      <c r="DO384" s="97">
        <f t="shared" si="2112"/>
        <v>5671542.2400000002</v>
      </c>
    </row>
    <row r="385" spans="1:119" ht="57" customHeight="1" x14ac:dyDescent="0.25">
      <c r="A385" s="100"/>
      <c r="B385" s="101">
        <v>337</v>
      </c>
      <c r="C385" s="82" t="s">
        <v>513</v>
      </c>
      <c r="D385" s="83">
        <v>22900</v>
      </c>
      <c r="E385" s="102">
        <v>1.17</v>
      </c>
      <c r="F385" s="102"/>
      <c r="G385" s="85">
        <v>1</v>
      </c>
      <c r="H385" s="86"/>
      <c r="I385" s="86"/>
      <c r="J385" s="83">
        <v>1.4</v>
      </c>
      <c r="K385" s="83">
        <v>1.68</v>
      </c>
      <c r="L385" s="83">
        <v>2.23</v>
      </c>
      <c r="M385" s="87">
        <v>2.57</v>
      </c>
      <c r="N385" s="90"/>
      <c r="O385" s="89"/>
      <c r="P385" s="90"/>
      <c r="Q385" s="90"/>
      <c r="R385" s="90"/>
      <c r="S385" s="89"/>
      <c r="T385" s="90"/>
      <c r="U385" s="89">
        <f t="shared" si="2063"/>
        <v>0</v>
      </c>
      <c r="V385" s="90"/>
      <c r="W385" s="89"/>
      <c r="X385" s="90"/>
      <c r="Y385" s="89"/>
      <c r="Z385" s="90"/>
      <c r="AA385" s="89"/>
      <c r="AB385" s="90"/>
      <c r="AC385" s="89"/>
      <c r="AD385" s="90"/>
      <c r="AE385" s="89"/>
      <c r="AF385" s="90"/>
      <c r="AG385" s="89"/>
      <c r="AH385" s="92"/>
      <c r="AI385" s="89"/>
      <c r="AJ385" s="90"/>
      <c r="AK385" s="89"/>
      <c r="AL385" s="104"/>
      <c r="AM385" s="89"/>
      <c r="AN385" s="90"/>
      <c r="AO385" s="95"/>
      <c r="AP385" s="90"/>
      <c r="AQ385" s="89"/>
      <c r="AR385" s="90"/>
      <c r="AS385" s="90"/>
      <c r="AT385" s="90"/>
      <c r="AU385" s="90"/>
      <c r="AV385" s="90"/>
      <c r="AW385" s="89"/>
      <c r="AX385" s="90"/>
      <c r="AY385" s="89"/>
      <c r="AZ385" s="90"/>
      <c r="BA385" s="89"/>
      <c r="BB385" s="90"/>
      <c r="BC385" s="89"/>
      <c r="BD385" s="90"/>
      <c r="BE385" s="89"/>
      <c r="BF385" s="90"/>
      <c r="BG385" s="89"/>
      <c r="BH385" s="90"/>
      <c r="BI385" s="89"/>
      <c r="BJ385" s="90"/>
      <c r="BK385" s="89"/>
      <c r="BL385" s="90"/>
      <c r="BM385" s="89"/>
      <c r="BN385" s="90"/>
      <c r="BO385" s="89"/>
      <c r="BP385" s="90"/>
      <c r="BQ385" s="89"/>
      <c r="BR385" s="90"/>
      <c r="BS385" s="89"/>
      <c r="BT385" s="90"/>
      <c r="BU385" s="89"/>
      <c r="BV385" s="90"/>
      <c r="BW385" s="89"/>
      <c r="BX385" s="90"/>
      <c r="BY385" s="89"/>
      <c r="BZ385" s="90"/>
      <c r="CA385" s="97"/>
      <c r="CB385" s="90"/>
      <c r="CC385" s="89"/>
      <c r="CD385" s="90"/>
      <c r="CE385" s="89"/>
      <c r="CF385" s="90"/>
      <c r="CG385" s="89"/>
      <c r="CH385" s="90"/>
      <c r="CI385" s="90"/>
      <c r="CJ385" s="90"/>
      <c r="CK385" s="89"/>
      <c r="CL385" s="90"/>
      <c r="CM385" s="89"/>
      <c r="CN385" s="90"/>
      <c r="CO385" s="89"/>
      <c r="CP385" s="90"/>
      <c r="CQ385" s="89"/>
      <c r="CR385" s="90"/>
      <c r="CS385" s="89"/>
      <c r="CT385" s="90"/>
      <c r="CU385" s="89"/>
      <c r="CV385" s="90"/>
      <c r="CW385" s="89"/>
      <c r="CX385" s="104"/>
      <c r="CY385" s="89"/>
      <c r="CZ385" s="90">
        <v>63</v>
      </c>
      <c r="DA385" s="89">
        <f t="shared" si="2105"/>
        <v>2126828.34</v>
      </c>
      <c r="DB385" s="90"/>
      <c r="DC385" s="95"/>
      <c r="DD385" s="90"/>
      <c r="DE385" s="89"/>
      <c r="DF385" s="105"/>
      <c r="DG385" s="89"/>
      <c r="DH385" s="90"/>
      <c r="DI385" s="89"/>
      <c r="DJ385" s="90"/>
      <c r="DK385" s="89"/>
      <c r="DL385" s="90"/>
      <c r="DM385" s="115"/>
      <c r="DN385" s="99">
        <f t="shared" si="2112"/>
        <v>63</v>
      </c>
      <c r="DO385" s="97">
        <f t="shared" si="2112"/>
        <v>2126828.34</v>
      </c>
    </row>
    <row r="386" spans="1:119" ht="45" customHeight="1" x14ac:dyDescent="0.25">
      <c r="A386" s="100"/>
      <c r="B386" s="101">
        <v>338</v>
      </c>
      <c r="C386" s="82" t="s">
        <v>514</v>
      </c>
      <c r="D386" s="83">
        <v>22900</v>
      </c>
      <c r="E386" s="102">
        <v>1.5</v>
      </c>
      <c r="F386" s="102"/>
      <c r="G386" s="85">
        <v>1</v>
      </c>
      <c r="H386" s="86"/>
      <c r="I386" s="86"/>
      <c r="J386" s="83">
        <v>1.4</v>
      </c>
      <c r="K386" s="83">
        <v>1.68</v>
      </c>
      <c r="L386" s="83">
        <v>2.23</v>
      </c>
      <c r="M386" s="87">
        <v>2.57</v>
      </c>
      <c r="N386" s="90"/>
      <c r="O386" s="89">
        <f t="shared" si="1994"/>
        <v>0</v>
      </c>
      <c r="P386" s="90"/>
      <c r="Q386" s="90">
        <f>(P386*$D386*$E386*$G386*$J386*$Q$10)</f>
        <v>0</v>
      </c>
      <c r="R386" s="90"/>
      <c r="S386" s="89">
        <f>(R386*$D386*$E386*$G386*$J386*$S$10)</f>
        <v>0</v>
      </c>
      <c r="T386" s="90"/>
      <c r="U386" s="89">
        <f t="shared" si="2063"/>
        <v>0</v>
      </c>
      <c r="V386" s="90"/>
      <c r="W386" s="89">
        <f>(V386*$D386*$E386*$G386*$J386*$W$10)</f>
        <v>0</v>
      </c>
      <c r="X386" s="90"/>
      <c r="Y386" s="89">
        <f>(X386*$D386*$E386*$G386*$J386*$Y$10)</f>
        <v>0</v>
      </c>
      <c r="Z386" s="90"/>
      <c r="AA386" s="89">
        <f>(Z386*$D386*$E386*$G386*$J386*$AA$10)</f>
        <v>0</v>
      </c>
      <c r="AB386" s="90"/>
      <c r="AC386" s="89">
        <f>(AB386*$D386*$E386*$G386*$J386*$AC$10)</f>
        <v>0</v>
      </c>
      <c r="AD386" s="90"/>
      <c r="AE386" s="89">
        <f>(AD386*$D386*$E386*$G386*$J386*$AE$10)</f>
        <v>0</v>
      </c>
      <c r="AF386" s="90"/>
      <c r="AG386" s="89">
        <f>(AF386*$D386*$E386*$G386*$J386*$AG$10)</f>
        <v>0</v>
      </c>
      <c r="AH386" s="92"/>
      <c r="AI386" s="89">
        <f>(AH386*$D386*$E386*$G386*$J386*$AI$10)</f>
        <v>0</v>
      </c>
      <c r="AJ386" s="90"/>
      <c r="AK386" s="89">
        <f>(AJ386*$D386*$E386*$G386*$J386*$AK$10)</f>
        <v>0</v>
      </c>
      <c r="AL386" s="104">
        <v>0</v>
      </c>
      <c r="AM386" s="89">
        <f>(AL386*$D386*$E386*$G386*$K386*$AM$10)</f>
        <v>0</v>
      </c>
      <c r="AN386" s="90"/>
      <c r="AO386" s="95">
        <f>(AN386*$D386*$E386*$G386*$K386*$AO$10)</f>
        <v>0</v>
      </c>
      <c r="AP386" s="90"/>
      <c r="AQ386" s="89">
        <f>(AP386*$D386*$E386*$G386*$J386*$AQ$10)</f>
        <v>0</v>
      </c>
      <c r="AR386" s="90"/>
      <c r="AS386" s="90">
        <f>(AR386*$D386*$E386*$G386*$J386*$AS$10)</f>
        <v>0</v>
      </c>
      <c r="AT386" s="90"/>
      <c r="AU386" s="90">
        <f>(AT386*$D386*$E386*$G386*$J386*$AU$10)</f>
        <v>0</v>
      </c>
      <c r="AV386" s="90"/>
      <c r="AW386" s="89">
        <f>(AV386*$D386*$E386*$G386*$J386*$AW$10)</f>
        <v>0</v>
      </c>
      <c r="AX386" s="90"/>
      <c r="AY386" s="89">
        <f>(AX386*$D386*$E386*$G386*$J386*$AY$10)</f>
        <v>0</v>
      </c>
      <c r="AZ386" s="90"/>
      <c r="BA386" s="89">
        <f>(AZ386*$D386*$E386*$G386*$J386*$BA$10)</f>
        <v>0</v>
      </c>
      <c r="BB386" s="90"/>
      <c r="BC386" s="89">
        <f>(BB386*$D386*$E386*$G386*$J386*$BC$10)</f>
        <v>0</v>
      </c>
      <c r="BD386" s="90"/>
      <c r="BE386" s="89">
        <f>(BD386*$D386*$E386*$G386*$J386*$BE$10)</f>
        <v>0</v>
      </c>
      <c r="BF386" s="90"/>
      <c r="BG386" s="89">
        <f>(BF386*$D386*$E386*$G386*$K386*$BG$10)</f>
        <v>0</v>
      </c>
      <c r="BH386" s="90"/>
      <c r="BI386" s="89">
        <f>(BH386*$D386*$E386*$G386*$K386*$BI$10)</f>
        <v>0</v>
      </c>
      <c r="BJ386" s="90"/>
      <c r="BK386" s="89">
        <f>(BJ386*$D386*$E386*$G386*$K386*$BK$10)</f>
        <v>0</v>
      </c>
      <c r="BL386" s="90"/>
      <c r="BM386" s="89">
        <f>(BL386*$D386*$E386*$G386*$K386*$BM$10)</f>
        <v>0</v>
      </c>
      <c r="BN386" s="90"/>
      <c r="BO386" s="89">
        <f>(BN386*$D386*$E386*$G386*$K386*$BO$10)</f>
        <v>0</v>
      </c>
      <c r="BP386" s="90"/>
      <c r="BQ386" s="89">
        <f>(BP386*$D386*$E386*$G386*$K386*$BQ$10)</f>
        <v>0</v>
      </c>
      <c r="BR386" s="90"/>
      <c r="BS386" s="89">
        <f>(BR386*$D386*$E386*$G386*$K386*$BS$10)</f>
        <v>0</v>
      </c>
      <c r="BT386" s="90"/>
      <c r="BU386" s="89">
        <f>(BT386*$D386*$E386*$G386*$K386*$BU$10)</f>
        <v>0</v>
      </c>
      <c r="BV386" s="90"/>
      <c r="BW386" s="89">
        <f>(BV386*$D386*$E386*$G386*$K386*$BW$10)</f>
        <v>0</v>
      </c>
      <c r="BX386" s="90"/>
      <c r="BY386" s="89">
        <f>(BX386*$D386*$E386*$G386*$K386*$BY$10)</f>
        <v>0</v>
      </c>
      <c r="BZ386" s="90"/>
      <c r="CA386" s="97">
        <f>(BZ386*$D386*$E386*$G386*$K386*$CA$10)</f>
        <v>0</v>
      </c>
      <c r="CB386" s="90"/>
      <c r="CC386" s="89">
        <f>(CB386*$D386*$E386*$G386*$J386*$CC$10)</f>
        <v>0</v>
      </c>
      <c r="CD386" s="90"/>
      <c r="CE386" s="89">
        <f>(CD386*$D386*$E386*$G386*$J386*$CE$10)</f>
        <v>0</v>
      </c>
      <c r="CF386" s="90"/>
      <c r="CG386" s="89">
        <f>(CF386*$D386*$E386*$G386*$J386*$CG$10)</f>
        <v>0</v>
      </c>
      <c r="CH386" s="90"/>
      <c r="CI386" s="90">
        <f>(CH386*$D386*$E386*$G386*$J386*$CI$10)</f>
        <v>0</v>
      </c>
      <c r="CJ386" s="90"/>
      <c r="CK386" s="89">
        <f>(CJ386*$D386*$E386*$G386*$K386*$CK$10)</f>
        <v>0</v>
      </c>
      <c r="CL386" s="90"/>
      <c r="CM386" s="89">
        <f>(CL386*$D386*$E386*$G386*$J386*$CM$10)</f>
        <v>0</v>
      </c>
      <c r="CN386" s="90"/>
      <c r="CO386" s="89">
        <f>(CN386*$D386*$E386*$G386*$J386*$CO$10)</f>
        <v>0</v>
      </c>
      <c r="CP386" s="90"/>
      <c r="CQ386" s="89">
        <f>(CP386*$D386*$E386*$G386*$J386*$CQ$10)</f>
        <v>0</v>
      </c>
      <c r="CR386" s="90"/>
      <c r="CS386" s="89">
        <f>(CR386*$D386*$E386*$G386*$J386*$CS$10)</f>
        <v>0</v>
      </c>
      <c r="CT386" s="90"/>
      <c r="CU386" s="89">
        <f>(CT386*$D386*$E386*$G386*$J386*$CU$10)</f>
        <v>0</v>
      </c>
      <c r="CV386" s="90"/>
      <c r="CW386" s="89">
        <f>(CV386*$D386*$E386*$G386*$K386*$CW$10)</f>
        <v>0</v>
      </c>
      <c r="CX386" s="104">
        <v>0</v>
      </c>
      <c r="CY386" s="89">
        <f>(CX386*$D386*$E386*$G386*$K386*$CY$10)</f>
        <v>0</v>
      </c>
      <c r="CZ386" s="90">
        <v>41</v>
      </c>
      <c r="DA386" s="89">
        <f t="shared" si="2105"/>
        <v>1774520.9999999998</v>
      </c>
      <c r="DB386" s="90"/>
      <c r="DC386" s="95">
        <f>(DB386*$D386*$E386*$G386*$K386*$DC$10)</f>
        <v>0</v>
      </c>
      <c r="DD386" s="90"/>
      <c r="DE386" s="89">
        <f>(DD386*$D386*$E386*$G386*$K386*$DE$10)</f>
        <v>0</v>
      </c>
      <c r="DF386" s="105"/>
      <c r="DG386" s="89">
        <f>(DF386*$D386*$E386*$G386*$K386*$DG$10)</f>
        <v>0</v>
      </c>
      <c r="DH386" s="90"/>
      <c r="DI386" s="89">
        <f>(DH386*$D386*$E386*$G386*$K386*$DI$10)</f>
        <v>0</v>
      </c>
      <c r="DJ386" s="90"/>
      <c r="DK386" s="89">
        <f>(DJ386*$D386*$E386*$G386*$L386*$DK$10)</f>
        <v>0</v>
      </c>
      <c r="DL386" s="90"/>
      <c r="DM386" s="115">
        <f>(DL386*$D386*$E386*$G386*$M386*$DM$10)</f>
        <v>0</v>
      </c>
      <c r="DN386" s="99">
        <f t="shared" si="2112"/>
        <v>41</v>
      </c>
      <c r="DO386" s="97">
        <f t="shared" si="2112"/>
        <v>1774520.9999999998</v>
      </c>
    </row>
    <row r="387" spans="1:119" ht="45" customHeight="1" x14ac:dyDescent="0.25">
      <c r="A387" s="100"/>
      <c r="B387" s="101">
        <v>339</v>
      </c>
      <c r="C387" s="82" t="s">
        <v>515</v>
      </c>
      <c r="D387" s="83">
        <v>22900</v>
      </c>
      <c r="E387" s="102">
        <v>1.8</v>
      </c>
      <c r="F387" s="102"/>
      <c r="G387" s="85">
        <v>1</v>
      </c>
      <c r="H387" s="86"/>
      <c r="I387" s="86"/>
      <c r="J387" s="83">
        <v>1.4</v>
      </c>
      <c r="K387" s="83">
        <v>1.68</v>
      </c>
      <c r="L387" s="83">
        <v>2.23</v>
      </c>
      <c r="M387" s="87">
        <v>2.57</v>
      </c>
      <c r="N387" s="90"/>
      <c r="O387" s="89">
        <f t="shared" si="1994"/>
        <v>0</v>
      </c>
      <c r="P387" s="90"/>
      <c r="Q387" s="90">
        <f>(P387*$D387*$E387*$G387*$J387*$Q$10)</f>
        <v>0</v>
      </c>
      <c r="R387" s="90"/>
      <c r="S387" s="89">
        <f>(R387*$D387*$E387*$G387*$J387*$S$10)</f>
        <v>0</v>
      </c>
      <c r="T387" s="90"/>
      <c r="U387" s="89">
        <f t="shared" si="2063"/>
        <v>0</v>
      </c>
      <c r="V387" s="90"/>
      <c r="W387" s="89">
        <f>(V387*$D387*$E387*$G387*$J387*$W$10)</f>
        <v>0</v>
      </c>
      <c r="X387" s="90"/>
      <c r="Y387" s="89">
        <f>(X387*$D387*$E387*$G387*$J387*$Y$10)</f>
        <v>0</v>
      </c>
      <c r="Z387" s="90"/>
      <c r="AA387" s="89">
        <f>(Z387*$D387*$E387*$G387*$J387*$AA$10)</f>
        <v>0</v>
      </c>
      <c r="AB387" s="90"/>
      <c r="AC387" s="89">
        <f>(AB387*$D387*$E387*$G387*$J387*$AC$10)</f>
        <v>0</v>
      </c>
      <c r="AD387" s="90"/>
      <c r="AE387" s="89">
        <f>(AD387*$D387*$E387*$G387*$J387*$AE$10)</f>
        <v>0</v>
      </c>
      <c r="AF387" s="90"/>
      <c r="AG387" s="89">
        <f>(AF387*$D387*$E387*$G387*$J387*$AG$10)</f>
        <v>0</v>
      </c>
      <c r="AH387" s="92"/>
      <c r="AI387" s="89">
        <f>(AH387*$D387*$E387*$G387*$J387*$AI$10)</f>
        <v>0</v>
      </c>
      <c r="AJ387" s="90"/>
      <c r="AK387" s="89">
        <f>(AJ387*$D387*$E387*$G387*$J387*$AK$10)</f>
        <v>0</v>
      </c>
      <c r="AL387" s="104">
        <v>0</v>
      </c>
      <c r="AM387" s="89">
        <f>(AL387*$D387*$E387*$G387*$K387*$AM$10)</f>
        <v>0</v>
      </c>
      <c r="AN387" s="90"/>
      <c r="AO387" s="95">
        <f>(AN387*$D387*$E387*$G387*$K387*$AO$10)</f>
        <v>0</v>
      </c>
      <c r="AP387" s="90"/>
      <c r="AQ387" s="89">
        <f>(AP387*$D387*$E387*$G387*$J387*$AQ$10)</f>
        <v>0</v>
      </c>
      <c r="AR387" s="90"/>
      <c r="AS387" s="90">
        <f>(AR387*$D387*$E387*$G387*$J387*$AS$10)</f>
        <v>0</v>
      </c>
      <c r="AT387" s="90"/>
      <c r="AU387" s="90">
        <f>(AT387*$D387*$E387*$G387*$J387*$AU$10)</f>
        <v>0</v>
      </c>
      <c r="AV387" s="90"/>
      <c r="AW387" s="89">
        <f>(AV387*$D387*$E387*$G387*$J387*$AW$10)</f>
        <v>0</v>
      </c>
      <c r="AX387" s="90"/>
      <c r="AY387" s="89">
        <f>(AX387*$D387*$E387*$G387*$J387*$AY$10)</f>
        <v>0</v>
      </c>
      <c r="AZ387" s="90"/>
      <c r="BA387" s="89">
        <f>(AZ387*$D387*$E387*$G387*$J387*$BA$10)</f>
        <v>0</v>
      </c>
      <c r="BB387" s="90"/>
      <c r="BC387" s="89">
        <f>(BB387*$D387*$E387*$G387*$J387*$BC$10)</f>
        <v>0</v>
      </c>
      <c r="BD387" s="90"/>
      <c r="BE387" s="89">
        <f>(BD387*$D387*$E387*$G387*$J387*$BE$10)</f>
        <v>0</v>
      </c>
      <c r="BF387" s="90"/>
      <c r="BG387" s="89">
        <f>(BF387*$D387*$E387*$G387*$K387*$BG$10)</f>
        <v>0</v>
      </c>
      <c r="BH387" s="90"/>
      <c r="BI387" s="89">
        <f>(BH387*$D387*$E387*$G387*$K387*$BI$10)</f>
        <v>0</v>
      </c>
      <c r="BJ387" s="90"/>
      <c r="BK387" s="89">
        <f>(BJ387*$D387*$E387*$G387*$K387*$BK$10)</f>
        <v>0</v>
      </c>
      <c r="BL387" s="90"/>
      <c r="BM387" s="89">
        <f>(BL387*$D387*$E387*$G387*$K387*$BM$10)</f>
        <v>0</v>
      </c>
      <c r="BN387" s="90"/>
      <c r="BO387" s="89">
        <f>(BN387*$D387*$E387*$G387*$K387*$BO$10)</f>
        <v>0</v>
      </c>
      <c r="BP387" s="90"/>
      <c r="BQ387" s="89">
        <f>(BP387*$D387*$E387*$G387*$K387*$BQ$10)</f>
        <v>0</v>
      </c>
      <c r="BR387" s="90"/>
      <c r="BS387" s="89">
        <f>(BR387*$D387*$E387*$G387*$K387*$BS$10)</f>
        <v>0</v>
      </c>
      <c r="BT387" s="90"/>
      <c r="BU387" s="89">
        <f>(BT387*$D387*$E387*$G387*$K387*$BU$10)</f>
        <v>0</v>
      </c>
      <c r="BV387" s="90"/>
      <c r="BW387" s="89">
        <f>(BV387*$D387*$E387*$G387*$K387*$BW$10)</f>
        <v>0</v>
      </c>
      <c r="BX387" s="90"/>
      <c r="BY387" s="89">
        <f>(BX387*$D387*$E387*$G387*$K387*$BY$10)</f>
        <v>0</v>
      </c>
      <c r="BZ387" s="90"/>
      <c r="CA387" s="97">
        <f>(BZ387*$D387*$E387*$G387*$K387*$CA$10)</f>
        <v>0</v>
      </c>
      <c r="CB387" s="90"/>
      <c r="CC387" s="89">
        <f>(CB387*$D387*$E387*$G387*$J387*$CC$10)</f>
        <v>0</v>
      </c>
      <c r="CD387" s="90"/>
      <c r="CE387" s="89">
        <f>(CD387*$D387*$E387*$G387*$J387*$CE$10)</f>
        <v>0</v>
      </c>
      <c r="CF387" s="90"/>
      <c r="CG387" s="89">
        <f>(CF387*$D387*$E387*$G387*$J387*$CG$10)</f>
        <v>0</v>
      </c>
      <c r="CH387" s="90"/>
      <c r="CI387" s="90">
        <f>(CH387*$D387*$E387*$G387*$J387*$CI$10)</f>
        <v>0</v>
      </c>
      <c r="CJ387" s="90"/>
      <c r="CK387" s="89">
        <f>(CJ387*$D387*$E387*$G387*$K387*$CK$10)</f>
        <v>0</v>
      </c>
      <c r="CL387" s="90"/>
      <c r="CM387" s="89">
        <f>(CL387*$D387*$E387*$G387*$J387*$CM$10)</f>
        <v>0</v>
      </c>
      <c r="CN387" s="90"/>
      <c r="CO387" s="89">
        <f>(CN387*$D387*$E387*$G387*$J387*$CO$10)</f>
        <v>0</v>
      </c>
      <c r="CP387" s="90"/>
      <c r="CQ387" s="89">
        <f>(CP387*$D387*$E387*$G387*$J387*$CQ$10)</f>
        <v>0</v>
      </c>
      <c r="CR387" s="90"/>
      <c r="CS387" s="89">
        <f>(CR387*$D387*$E387*$G387*$J387*$CS$10)</f>
        <v>0</v>
      </c>
      <c r="CT387" s="90"/>
      <c r="CU387" s="89">
        <f>(CT387*$D387*$E387*$G387*$J387*$CU$10)</f>
        <v>0</v>
      </c>
      <c r="CV387" s="90"/>
      <c r="CW387" s="89">
        <f>(CV387*$D387*$E387*$G387*$K387*$CW$10)</f>
        <v>0</v>
      </c>
      <c r="CX387" s="104">
        <v>0</v>
      </c>
      <c r="CY387" s="89">
        <f>(CX387*$D387*$E387*$G387*$K387*$CY$10)</f>
        <v>0</v>
      </c>
      <c r="CZ387" s="90"/>
      <c r="DA387" s="89">
        <f t="shared" si="2105"/>
        <v>0</v>
      </c>
      <c r="DB387" s="90"/>
      <c r="DC387" s="95">
        <f>(DB387*$D387*$E387*$G387*$K387*$DC$10)</f>
        <v>0</v>
      </c>
      <c r="DD387" s="90"/>
      <c r="DE387" s="89">
        <f>(DD387*$D387*$E387*$G387*$K387*$DE$10)</f>
        <v>0</v>
      </c>
      <c r="DF387" s="105"/>
      <c r="DG387" s="89">
        <f>(DF387*$D387*$E387*$G387*$K387*$DG$10)</f>
        <v>0</v>
      </c>
      <c r="DH387" s="90"/>
      <c r="DI387" s="89">
        <f>(DH387*$D387*$E387*$G387*$K387*$DI$10)</f>
        <v>0</v>
      </c>
      <c r="DJ387" s="90"/>
      <c r="DK387" s="89">
        <f>(DJ387*$D387*$E387*$G387*$L387*$DK$10)</f>
        <v>0</v>
      </c>
      <c r="DL387" s="90"/>
      <c r="DM387" s="97">
        <f>(DL387*$D387*$E387*$G387*$M387*$DM$10)</f>
        <v>0</v>
      </c>
      <c r="DN387" s="99">
        <f t="shared" si="2112"/>
        <v>0</v>
      </c>
      <c r="DO387" s="97">
        <f t="shared" si="2112"/>
        <v>0</v>
      </c>
    </row>
    <row r="388" spans="1:119" ht="60" customHeight="1" x14ac:dyDescent="0.25">
      <c r="A388" s="100"/>
      <c r="B388" s="101">
        <v>340</v>
      </c>
      <c r="C388" s="82" t="s">
        <v>516</v>
      </c>
      <c r="D388" s="83">
        <v>22900</v>
      </c>
      <c r="E388" s="102">
        <v>4.8099999999999996</v>
      </c>
      <c r="F388" s="102"/>
      <c r="G388" s="85">
        <v>1</v>
      </c>
      <c r="H388" s="86"/>
      <c r="I388" s="86"/>
      <c r="J388" s="83">
        <v>1.4</v>
      </c>
      <c r="K388" s="83">
        <v>1.68</v>
      </c>
      <c r="L388" s="83">
        <v>2.23</v>
      </c>
      <c r="M388" s="87">
        <v>2.57</v>
      </c>
      <c r="N388" s="90"/>
      <c r="O388" s="89">
        <f t="shared" si="1994"/>
        <v>0</v>
      </c>
      <c r="P388" s="90"/>
      <c r="Q388" s="90">
        <f>(P388*$D388*$E388*$G388*$J388*$Q$10)</f>
        <v>0</v>
      </c>
      <c r="R388" s="90"/>
      <c r="S388" s="89">
        <f>(R388*$D388*$E388*$G388*$J388*$S$10)</f>
        <v>0</v>
      </c>
      <c r="T388" s="90"/>
      <c r="U388" s="89">
        <f t="shared" si="2063"/>
        <v>0</v>
      </c>
      <c r="V388" s="90"/>
      <c r="W388" s="89">
        <f>(V388*$D388*$E388*$G388*$J388*$W$10)</f>
        <v>0</v>
      </c>
      <c r="X388" s="90"/>
      <c r="Y388" s="89">
        <f>(X388*$D388*$E388*$G388*$J388*$Y$10)</f>
        <v>0</v>
      </c>
      <c r="Z388" s="90"/>
      <c r="AA388" s="89">
        <f>(Z388*$D388*$E388*$G388*$J388*$AA$10)</f>
        <v>0</v>
      </c>
      <c r="AB388" s="90"/>
      <c r="AC388" s="89">
        <f>(AB388*$D388*$E388*$G388*$J388*$AC$10)</f>
        <v>0</v>
      </c>
      <c r="AD388" s="90"/>
      <c r="AE388" s="89">
        <f>(AD388*$D388*$E388*$G388*$J388*$AE$10)</f>
        <v>0</v>
      </c>
      <c r="AF388" s="90"/>
      <c r="AG388" s="89">
        <f>(AF388*$D388*$E388*$G388*$J388*$AG$10)</f>
        <v>0</v>
      </c>
      <c r="AH388" s="92"/>
      <c r="AI388" s="89">
        <f>(AH388*$D388*$E388*$G388*$J388*$AI$10)</f>
        <v>0</v>
      </c>
      <c r="AJ388" s="90"/>
      <c r="AK388" s="89">
        <f>(AJ388*$D388*$E388*$G388*$J388*$AK$10)</f>
        <v>0</v>
      </c>
      <c r="AL388" s="104">
        <v>0</v>
      </c>
      <c r="AM388" s="89">
        <f>(AL388*$D388*$E388*$G388*$K388*$AM$10)</f>
        <v>0</v>
      </c>
      <c r="AN388" s="90"/>
      <c r="AO388" s="95">
        <f>(AN388*$D388*$E388*$G388*$K388*$AO$10)</f>
        <v>0</v>
      </c>
      <c r="AP388" s="90"/>
      <c r="AQ388" s="89">
        <f>(AP388*$D388*$E388*$G388*$J388*$AQ$10)</f>
        <v>0</v>
      </c>
      <c r="AR388" s="90"/>
      <c r="AS388" s="90">
        <f>(AR388*$D388*$E388*$G388*$J388*$AS$10)</f>
        <v>0</v>
      </c>
      <c r="AT388" s="90"/>
      <c r="AU388" s="90">
        <f>(AT388*$D388*$E388*$G388*$J388*$AU$10)</f>
        <v>0</v>
      </c>
      <c r="AV388" s="90"/>
      <c r="AW388" s="89">
        <f>(AV388*$D388*$E388*$G388*$J388*$AW$10)</f>
        <v>0</v>
      </c>
      <c r="AX388" s="90"/>
      <c r="AY388" s="89">
        <f>(AX388*$D388*$E388*$G388*$J388*$AY$10)</f>
        <v>0</v>
      </c>
      <c r="AZ388" s="90"/>
      <c r="BA388" s="89">
        <f>(AZ388*$D388*$E388*$G388*$J388*$BA$10)</f>
        <v>0</v>
      </c>
      <c r="BB388" s="90"/>
      <c r="BC388" s="89">
        <f>(BB388*$D388*$E388*$G388*$J388*$BC$10)</f>
        <v>0</v>
      </c>
      <c r="BD388" s="90"/>
      <c r="BE388" s="89">
        <f>(BD388*$D388*$E388*$G388*$J388*$BE$10)</f>
        <v>0</v>
      </c>
      <c r="BF388" s="90"/>
      <c r="BG388" s="89">
        <f>(BF388*$D388*$E388*$G388*$K388*$BG$10)</f>
        <v>0</v>
      </c>
      <c r="BH388" s="90"/>
      <c r="BI388" s="89">
        <f>(BH388*$D388*$E388*$G388*$K388*$BI$10)</f>
        <v>0</v>
      </c>
      <c r="BJ388" s="90"/>
      <c r="BK388" s="89">
        <f>(BJ388*$D388*$E388*$G388*$K388*$BK$10)</f>
        <v>0</v>
      </c>
      <c r="BL388" s="90"/>
      <c r="BM388" s="89">
        <f>(BL388*$D388*$E388*$G388*$K388*$BM$10)</f>
        <v>0</v>
      </c>
      <c r="BN388" s="90"/>
      <c r="BO388" s="89">
        <f>(BN388*$D388*$E388*$G388*$K388*$BO$10)</f>
        <v>0</v>
      </c>
      <c r="BP388" s="90"/>
      <c r="BQ388" s="89">
        <f>(BP388*$D388*$E388*$G388*$K388*$BQ$10)</f>
        <v>0</v>
      </c>
      <c r="BR388" s="90"/>
      <c r="BS388" s="89">
        <f>(BR388*$D388*$E388*$G388*$K388*$BS$10)</f>
        <v>0</v>
      </c>
      <c r="BT388" s="90"/>
      <c r="BU388" s="89">
        <f>(BT388*$D388*$E388*$G388*$K388*$BU$10)</f>
        <v>0</v>
      </c>
      <c r="BV388" s="90"/>
      <c r="BW388" s="89">
        <f>(BV388*$D388*$E388*$G388*$K388*$BW$10)</f>
        <v>0</v>
      </c>
      <c r="BX388" s="90"/>
      <c r="BY388" s="89">
        <f>(BX388*$D388*$E388*$G388*$K388*$BY$10)</f>
        <v>0</v>
      </c>
      <c r="BZ388" s="90"/>
      <c r="CA388" s="97">
        <f>(BZ388*$D388*$E388*$G388*$K388*$CA$10)</f>
        <v>0</v>
      </c>
      <c r="CB388" s="90"/>
      <c r="CC388" s="89">
        <f>(CB388*$D388*$E388*$G388*$J388*$CC$10)</f>
        <v>0</v>
      </c>
      <c r="CD388" s="90"/>
      <c r="CE388" s="89">
        <f>(CD388*$D388*$E388*$G388*$J388*$CE$10)</f>
        <v>0</v>
      </c>
      <c r="CF388" s="90"/>
      <c r="CG388" s="89">
        <f>(CF388*$D388*$E388*$G388*$J388*$CG$10)</f>
        <v>0</v>
      </c>
      <c r="CH388" s="90"/>
      <c r="CI388" s="90">
        <f>(CH388*$D388*$E388*$G388*$J388*$CI$10)</f>
        <v>0</v>
      </c>
      <c r="CJ388" s="90"/>
      <c r="CK388" s="89">
        <f>(CJ388*$D388*$E388*$G388*$K388*$CK$10)</f>
        <v>0</v>
      </c>
      <c r="CL388" s="90"/>
      <c r="CM388" s="89">
        <f>(CL388*$D388*$E388*$G388*$J388*$CM$10)</f>
        <v>0</v>
      </c>
      <c r="CN388" s="90"/>
      <c r="CO388" s="89">
        <f>(CN388*$D388*$E388*$G388*$J388*$CO$10)</f>
        <v>0</v>
      </c>
      <c r="CP388" s="90"/>
      <c r="CQ388" s="89">
        <f>(CP388*$D388*$E388*$G388*$J388*$CQ$10)</f>
        <v>0</v>
      </c>
      <c r="CR388" s="90"/>
      <c r="CS388" s="89">
        <f>(CR388*$D388*$E388*$G388*$J388*$CS$10)</f>
        <v>0</v>
      </c>
      <c r="CT388" s="90"/>
      <c r="CU388" s="89">
        <f>(CT388*$D388*$E388*$G388*$J388*$CU$10)</f>
        <v>0</v>
      </c>
      <c r="CV388" s="90"/>
      <c r="CW388" s="89">
        <f>(CV388*$D388*$E388*$G388*$K388*$CW$10)</f>
        <v>0</v>
      </c>
      <c r="CX388" s="104">
        <v>0</v>
      </c>
      <c r="CY388" s="89">
        <f>(CX388*$D388*$E388*$G388*$K388*$CY$10)</f>
        <v>0</v>
      </c>
      <c r="CZ388" s="90"/>
      <c r="DA388" s="89">
        <f t="shared" si="2105"/>
        <v>0</v>
      </c>
      <c r="DB388" s="90"/>
      <c r="DC388" s="95">
        <f>(DB388*$D388*$E388*$G388*$K388*$DC$10)</f>
        <v>0</v>
      </c>
      <c r="DD388" s="90"/>
      <c r="DE388" s="89">
        <f>(DD388*$D388*$E388*$G388*$K388*$DE$10)</f>
        <v>0</v>
      </c>
      <c r="DF388" s="105"/>
      <c r="DG388" s="89">
        <f>(DF388*$D388*$E388*$G388*$K388*$DG$10)</f>
        <v>0</v>
      </c>
      <c r="DH388" s="90"/>
      <c r="DI388" s="89">
        <f>(DH388*$D388*$E388*$G388*$K388*$DI$10)</f>
        <v>0</v>
      </c>
      <c r="DJ388" s="90"/>
      <c r="DK388" s="89">
        <f>(DJ388*$D388*$E388*$G388*$L388*$DK$10)</f>
        <v>0</v>
      </c>
      <c r="DL388" s="90"/>
      <c r="DM388" s="97">
        <f>(DL388*$D388*$E388*$G388*$M388*$DM$10)</f>
        <v>0</v>
      </c>
      <c r="DN388" s="99">
        <f t="shared" si="2112"/>
        <v>0</v>
      </c>
      <c r="DO388" s="97">
        <f t="shared" si="2112"/>
        <v>0</v>
      </c>
    </row>
    <row r="389" spans="1:119" ht="30" customHeight="1" x14ac:dyDescent="0.25">
      <c r="A389" s="100"/>
      <c r="B389" s="101">
        <v>341</v>
      </c>
      <c r="C389" s="82" t="s">
        <v>517</v>
      </c>
      <c r="D389" s="83">
        <v>22900</v>
      </c>
      <c r="E389" s="102">
        <v>2.75</v>
      </c>
      <c r="F389" s="102"/>
      <c r="G389" s="85">
        <v>1</v>
      </c>
      <c r="H389" s="86"/>
      <c r="I389" s="86"/>
      <c r="J389" s="83">
        <v>1.4</v>
      </c>
      <c r="K389" s="83">
        <v>1.68</v>
      </c>
      <c r="L389" s="83">
        <v>2.23</v>
      </c>
      <c r="M389" s="87">
        <v>2.57</v>
      </c>
      <c r="N389" s="90"/>
      <c r="O389" s="89">
        <f t="shared" si="1994"/>
        <v>0</v>
      </c>
      <c r="P389" s="90"/>
      <c r="Q389" s="90">
        <f>(P389*$D389*$E389*$G389*$J389*$Q$10)</f>
        <v>0</v>
      </c>
      <c r="R389" s="90"/>
      <c r="S389" s="89">
        <f>(R389*$D389*$E389*$G389*$J389*$S$10)</f>
        <v>0</v>
      </c>
      <c r="T389" s="90"/>
      <c r="U389" s="89">
        <f t="shared" si="2063"/>
        <v>0</v>
      </c>
      <c r="V389" s="90"/>
      <c r="W389" s="89">
        <f>(V389*$D389*$E389*$G389*$J389*$W$10)</f>
        <v>0</v>
      </c>
      <c r="X389" s="90"/>
      <c r="Y389" s="89">
        <f>(X389*$D389*$E389*$G389*$J389*$Y$10)</f>
        <v>0</v>
      </c>
      <c r="Z389" s="90"/>
      <c r="AA389" s="89">
        <f>(Z389*$D389*$E389*$G389*$J389*$AA$10)</f>
        <v>0</v>
      </c>
      <c r="AB389" s="90"/>
      <c r="AC389" s="89">
        <f>(AB389*$D389*$E389*$G389*$J389*$AC$10)</f>
        <v>0</v>
      </c>
      <c r="AD389" s="90"/>
      <c r="AE389" s="89">
        <f>(AD389*$D389*$E389*$G389*$J389*$AE$10)</f>
        <v>0</v>
      </c>
      <c r="AF389" s="90"/>
      <c r="AG389" s="89">
        <f>(AF389*$D389*$E389*$G389*$J389*$AG$10)</f>
        <v>0</v>
      </c>
      <c r="AH389" s="92"/>
      <c r="AI389" s="89">
        <f>(AH389*$D389*$E389*$G389*$J389*$AI$10)</f>
        <v>0</v>
      </c>
      <c r="AJ389" s="90"/>
      <c r="AK389" s="89">
        <f>(AJ389*$D389*$E389*$G389*$J389*$AK$10)</f>
        <v>0</v>
      </c>
      <c r="AL389" s="104">
        <v>0</v>
      </c>
      <c r="AM389" s="89">
        <f>(AL389*$D389*$E389*$G389*$K389*$AM$10)</f>
        <v>0</v>
      </c>
      <c r="AN389" s="90"/>
      <c r="AO389" s="95">
        <f>(AN389*$D389*$E389*$G389*$K389*$AO$10)</f>
        <v>0</v>
      </c>
      <c r="AP389" s="90"/>
      <c r="AQ389" s="89">
        <f>(AP389*$D389*$E389*$G389*$J389*$AQ$10)</f>
        <v>0</v>
      </c>
      <c r="AR389" s="90"/>
      <c r="AS389" s="90">
        <f>(AR389*$D389*$E389*$G389*$J389*$AS$10)</f>
        <v>0</v>
      </c>
      <c r="AT389" s="90"/>
      <c r="AU389" s="90">
        <f>(AT389*$D389*$E389*$G389*$J389*$AU$10)</f>
        <v>0</v>
      </c>
      <c r="AV389" s="90"/>
      <c r="AW389" s="89">
        <f>(AV389*$D389*$E389*$G389*$J389*$AW$10)</f>
        <v>0</v>
      </c>
      <c r="AX389" s="90"/>
      <c r="AY389" s="89">
        <f>(AX389*$D389*$E389*$G389*$J389*$AY$10)</f>
        <v>0</v>
      </c>
      <c r="AZ389" s="90"/>
      <c r="BA389" s="89">
        <f>(AZ389*$D389*$E389*$G389*$J389*$BA$10)</f>
        <v>0</v>
      </c>
      <c r="BB389" s="90"/>
      <c r="BC389" s="89">
        <f>(BB389*$D389*$E389*$G389*$J389*$BC$10)</f>
        <v>0</v>
      </c>
      <c r="BD389" s="90"/>
      <c r="BE389" s="89">
        <f>(BD389*$D389*$E389*$G389*$J389*$BE$10)</f>
        <v>0</v>
      </c>
      <c r="BF389" s="90"/>
      <c r="BG389" s="89">
        <f>(BF389*$D389*$E389*$G389*$K389*$BG$10)</f>
        <v>0</v>
      </c>
      <c r="BH389" s="90"/>
      <c r="BI389" s="89">
        <f>(BH389*$D389*$E389*$G389*$K389*$BI$10)</f>
        <v>0</v>
      </c>
      <c r="BJ389" s="90"/>
      <c r="BK389" s="89">
        <f>(BJ389*$D389*$E389*$G389*$K389*$BK$10)</f>
        <v>0</v>
      </c>
      <c r="BL389" s="90"/>
      <c r="BM389" s="89">
        <f>(BL389*$D389*$E389*$G389*$K389*$BM$10)</f>
        <v>0</v>
      </c>
      <c r="BN389" s="90"/>
      <c r="BO389" s="89">
        <f>(BN389*$D389*$E389*$G389*$K389*$BO$10)</f>
        <v>0</v>
      </c>
      <c r="BP389" s="90"/>
      <c r="BQ389" s="89">
        <f>(BP389*$D389*$E389*$G389*$K389*$BQ$10)</f>
        <v>0</v>
      </c>
      <c r="BR389" s="90"/>
      <c r="BS389" s="89">
        <f>(BR389*$D389*$E389*$G389*$K389*$BS$10)</f>
        <v>0</v>
      </c>
      <c r="BT389" s="90"/>
      <c r="BU389" s="89">
        <f>(BT389*$D389*$E389*$G389*$K389*$BU$10)</f>
        <v>0</v>
      </c>
      <c r="BV389" s="90"/>
      <c r="BW389" s="89">
        <f>(BV389*$D389*$E389*$G389*$K389*$BW$10)</f>
        <v>0</v>
      </c>
      <c r="BX389" s="90"/>
      <c r="BY389" s="89">
        <f>(BX389*$D389*$E389*$G389*$K389*$BY$10)</f>
        <v>0</v>
      </c>
      <c r="BZ389" s="90"/>
      <c r="CA389" s="97">
        <f>(BZ389*$D389*$E389*$G389*$K389*$CA$10)</f>
        <v>0</v>
      </c>
      <c r="CB389" s="90"/>
      <c r="CC389" s="89">
        <f>(CB389*$D389*$E389*$G389*$J389*$CC$10)</f>
        <v>0</v>
      </c>
      <c r="CD389" s="90"/>
      <c r="CE389" s="89">
        <f>(CD389*$D389*$E389*$G389*$J389*$CE$10)</f>
        <v>0</v>
      </c>
      <c r="CF389" s="90"/>
      <c r="CG389" s="89">
        <f>(CF389*$D389*$E389*$G389*$J389*$CG$10)</f>
        <v>0</v>
      </c>
      <c r="CH389" s="90"/>
      <c r="CI389" s="90">
        <f>(CH389*$D389*$E389*$G389*$J389*$CI$10)</f>
        <v>0</v>
      </c>
      <c r="CJ389" s="90"/>
      <c r="CK389" s="89">
        <f>(CJ389*$D389*$E389*$G389*$K389*$CK$10)</f>
        <v>0</v>
      </c>
      <c r="CL389" s="90"/>
      <c r="CM389" s="89">
        <f>(CL389*$D389*$E389*$G389*$J389*$CM$10)</f>
        <v>0</v>
      </c>
      <c r="CN389" s="90"/>
      <c r="CO389" s="89">
        <f>(CN389*$D389*$E389*$G389*$J389*$CO$10)</f>
        <v>0</v>
      </c>
      <c r="CP389" s="90"/>
      <c r="CQ389" s="89">
        <f>(CP389*$D389*$E389*$G389*$J389*$CQ$10)</f>
        <v>0</v>
      </c>
      <c r="CR389" s="90"/>
      <c r="CS389" s="89">
        <f>(CR389*$D389*$E389*$G389*$J389*$CS$10)</f>
        <v>0</v>
      </c>
      <c r="CT389" s="90"/>
      <c r="CU389" s="89">
        <f>(CT389*$D389*$E389*$G389*$J389*$CU$10)</f>
        <v>0</v>
      </c>
      <c r="CV389" s="90"/>
      <c r="CW389" s="89">
        <f>(CV389*$D389*$E389*$G389*$K389*$CW$10)</f>
        <v>0</v>
      </c>
      <c r="CX389" s="104">
        <v>0</v>
      </c>
      <c r="CY389" s="89">
        <f>(CX389*$D389*$E389*$G389*$K389*$CY$10)</f>
        <v>0</v>
      </c>
      <c r="CZ389" s="90">
        <v>548</v>
      </c>
      <c r="DA389" s="89">
        <f t="shared" si="2105"/>
        <v>43482978</v>
      </c>
      <c r="DB389" s="90"/>
      <c r="DC389" s="95">
        <f>(DB389*$D389*$E389*$G389*$K389*$DC$10)</f>
        <v>0</v>
      </c>
      <c r="DD389" s="90"/>
      <c r="DE389" s="89">
        <f>(DD389*$D389*$E389*$G389*$K389*$DE$10)</f>
        <v>0</v>
      </c>
      <c r="DF389" s="105"/>
      <c r="DG389" s="89">
        <f>(DF389*$D389*$E389*$G389*$K389*$DG$10)</f>
        <v>0</v>
      </c>
      <c r="DH389" s="90"/>
      <c r="DI389" s="89">
        <f>(DH389*$D389*$E389*$G389*$K389*$DI$10)</f>
        <v>0</v>
      </c>
      <c r="DJ389" s="90"/>
      <c r="DK389" s="89">
        <f>(DJ389*$D389*$E389*$G389*$L389*$DK$10)</f>
        <v>0</v>
      </c>
      <c r="DL389" s="90"/>
      <c r="DM389" s="97">
        <f>(DL389*$D389*$E389*$G389*$M389*$DM$10)</f>
        <v>0</v>
      </c>
      <c r="DN389" s="99">
        <f t="shared" si="2112"/>
        <v>548</v>
      </c>
      <c r="DO389" s="97">
        <f t="shared" si="2112"/>
        <v>43482978</v>
      </c>
    </row>
    <row r="390" spans="1:119" ht="45" customHeight="1" x14ac:dyDescent="0.25">
      <c r="A390" s="100"/>
      <c r="B390" s="101">
        <v>342</v>
      </c>
      <c r="C390" s="82" t="s">
        <v>518</v>
      </c>
      <c r="D390" s="83">
        <v>22900</v>
      </c>
      <c r="E390" s="102">
        <v>2.35</v>
      </c>
      <c r="F390" s="102"/>
      <c r="G390" s="85">
        <v>1</v>
      </c>
      <c r="H390" s="86"/>
      <c r="I390" s="86"/>
      <c r="J390" s="83">
        <v>1.4</v>
      </c>
      <c r="K390" s="83">
        <v>1.68</v>
      </c>
      <c r="L390" s="83">
        <v>2.23</v>
      </c>
      <c r="M390" s="87">
        <v>2.57</v>
      </c>
      <c r="N390" s="90"/>
      <c r="O390" s="89">
        <f t="shared" si="1994"/>
        <v>0</v>
      </c>
      <c r="P390" s="90"/>
      <c r="Q390" s="90">
        <f>(P390*$D390*$E390*$G390*$J390*$Q$10)</f>
        <v>0</v>
      </c>
      <c r="R390" s="90"/>
      <c r="S390" s="89">
        <f>(R390*$D390*$E390*$G390*$J390*$S$10)</f>
        <v>0</v>
      </c>
      <c r="T390" s="90"/>
      <c r="U390" s="89">
        <f t="shared" si="2063"/>
        <v>0</v>
      </c>
      <c r="V390" s="90"/>
      <c r="W390" s="89">
        <f>(V390*$D390*$E390*$G390*$J390*$W$10)</f>
        <v>0</v>
      </c>
      <c r="X390" s="90"/>
      <c r="Y390" s="89">
        <f>(X390*$D390*$E390*$G390*$J390*$Y$10)</f>
        <v>0</v>
      </c>
      <c r="Z390" s="90"/>
      <c r="AA390" s="89">
        <f>(Z390*$D390*$E390*$G390*$J390*$AA$10)</f>
        <v>0</v>
      </c>
      <c r="AB390" s="90"/>
      <c r="AC390" s="89">
        <f>(AB390*$D390*$E390*$G390*$J390*$AC$10)</f>
        <v>0</v>
      </c>
      <c r="AD390" s="90"/>
      <c r="AE390" s="89">
        <f>(AD390*$D390*$E390*$G390*$J390*$AE$10)</f>
        <v>0</v>
      </c>
      <c r="AF390" s="90"/>
      <c r="AG390" s="89">
        <f>(AF390*$D390*$E390*$G390*$J390*$AG$10)</f>
        <v>0</v>
      </c>
      <c r="AH390" s="92"/>
      <c r="AI390" s="89">
        <f>(AH390*$D390*$E390*$G390*$J390*$AI$10)</f>
        <v>0</v>
      </c>
      <c r="AJ390" s="90"/>
      <c r="AK390" s="89">
        <f>(AJ390*$D390*$E390*$G390*$J390*$AK$10)</f>
        <v>0</v>
      </c>
      <c r="AL390" s="104">
        <v>0</v>
      </c>
      <c r="AM390" s="89">
        <f>(AL390*$D390*$E390*$G390*$K390*$AM$10)</f>
        <v>0</v>
      </c>
      <c r="AN390" s="90"/>
      <c r="AO390" s="95">
        <f>(AN390*$D390*$E390*$G390*$K390*$AO$10)</f>
        <v>0</v>
      </c>
      <c r="AP390" s="90"/>
      <c r="AQ390" s="89">
        <f>(AP390*$D390*$E390*$G390*$J390*$AQ$10)</f>
        <v>0</v>
      </c>
      <c r="AR390" s="90"/>
      <c r="AS390" s="90">
        <f>(AR390*$D390*$E390*$G390*$J390*$AS$10)</f>
        <v>0</v>
      </c>
      <c r="AT390" s="90"/>
      <c r="AU390" s="90">
        <f>(AT390*$D390*$E390*$G390*$J390*$AU$10)</f>
        <v>0</v>
      </c>
      <c r="AV390" s="90"/>
      <c r="AW390" s="89">
        <f>(AV390*$D390*$E390*$G390*$J390*$AW$10)</f>
        <v>0</v>
      </c>
      <c r="AX390" s="90"/>
      <c r="AY390" s="89">
        <f>(AX390*$D390*$E390*$G390*$J390*$AY$10)</f>
        <v>0</v>
      </c>
      <c r="AZ390" s="90"/>
      <c r="BA390" s="89">
        <f>(AZ390*$D390*$E390*$G390*$J390*$BA$10)</f>
        <v>0</v>
      </c>
      <c r="BB390" s="90"/>
      <c r="BC390" s="89">
        <f>(BB390*$D390*$E390*$G390*$J390*$BC$10)</f>
        <v>0</v>
      </c>
      <c r="BD390" s="90"/>
      <c r="BE390" s="89">
        <f>(BD390*$D390*$E390*$G390*$J390*$BE$10)</f>
        <v>0</v>
      </c>
      <c r="BF390" s="90"/>
      <c r="BG390" s="89">
        <f>(BF390*$D390*$E390*$G390*$K390*$BG$10)</f>
        <v>0</v>
      </c>
      <c r="BH390" s="90"/>
      <c r="BI390" s="89">
        <f>(BH390*$D390*$E390*$G390*$K390*$BI$10)</f>
        <v>0</v>
      </c>
      <c r="BJ390" s="90"/>
      <c r="BK390" s="89">
        <f>(BJ390*$D390*$E390*$G390*$K390*$BK$10)</f>
        <v>0</v>
      </c>
      <c r="BL390" s="90"/>
      <c r="BM390" s="89">
        <f>(BL390*$D390*$E390*$G390*$K390*$BM$10)</f>
        <v>0</v>
      </c>
      <c r="BN390" s="90"/>
      <c r="BO390" s="89">
        <f>(BN390*$D390*$E390*$G390*$K390*$BO$10)</f>
        <v>0</v>
      </c>
      <c r="BP390" s="90"/>
      <c r="BQ390" s="89">
        <f>(BP390*$D390*$E390*$G390*$K390*$BQ$10)</f>
        <v>0</v>
      </c>
      <c r="BR390" s="90"/>
      <c r="BS390" s="89">
        <f>(BR390*$D390*$E390*$G390*$K390*$BS$10)</f>
        <v>0</v>
      </c>
      <c r="BT390" s="90"/>
      <c r="BU390" s="89">
        <f>(BT390*$D390*$E390*$G390*$K390*$BU$10)</f>
        <v>0</v>
      </c>
      <c r="BV390" s="90"/>
      <c r="BW390" s="89">
        <f>(BV390*$D390*$E390*$G390*$K390*$BW$10)</f>
        <v>0</v>
      </c>
      <c r="BX390" s="90"/>
      <c r="BY390" s="89">
        <f>(BX390*$D390*$E390*$G390*$K390*$BY$10)</f>
        <v>0</v>
      </c>
      <c r="BZ390" s="90"/>
      <c r="CA390" s="97">
        <f>(BZ390*$D390*$E390*$G390*$K390*$CA$10)</f>
        <v>0</v>
      </c>
      <c r="CB390" s="90"/>
      <c r="CC390" s="89">
        <f>(CB390*$D390*$E390*$G390*$J390*$CC$10)</f>
        <v>0</v>
      </c>
      <c r="CD390" s="90"/>
      <c r="CE390" s="89">
        <f>(CD390*$D390*$E390*$G390*$J390*$CE$10)</f>
        <v>0</v>
      </c>
      <c r="CF390" s="90"/>
      <c r="CG390" s="89">
        <f>(CF390*$D390*$E390*$G390*$J390*$CG$10)</f>
        <v>0</v>
      </c>
      <c r="CH390" s="90"/>
      <c r="CI390" s="90">
        <f>(CH390*$D390*$E390*$G390*$J390*$CI$10)</f>
        <v>0</v>
      </c>
      <c r="CJ390" s="90"/>
      <c r="CK390" s="89">
        <f>(CJ390*$D390*$E390*$G390*$K390*$CK$10)</f>
        <v>0</v>
      </c>
      <c r="CL390" s="90"/>
      <c r="CM390" s="89">
        <f>(CL390*$D390*$E390*$G390*$J390*$CM$10)</f>
        <v>0</v>
      </c>
      <c r="CN390" s="90"/>
      <c r="CO390" s="89">
        <f>(CN390*$D390*$E390*$G390*$J390*$CO$10)</f>
        <v>0</v>
      </c>
      <c r="CP390" s="90"/>
      <c r="CQ390" s="89">
        <f>(CP390*$D390*$E390*$G390*$J390*$CQ$10)</f>
        <v>0</v>
      </c>
      <c r="CR390" s="90"/>
      <c r="CS390" s="89">
        <f>(CR390*$D390*$E390*$G390*$J390*$CS$10)</f>
        <v>0</v>
      </c>
      <c r="CT390" s="90"/>
      <c r="CU390" s="89">
        <f>(CT390*$D390*$E390*$G390*$J390*$CU$10)</f>
        <v>0</v>
      </c>
      <c r="CV390" s="90"/>
      <c r="CW390" s="89">
        <f>(CV390*$D390*$E390*$G390*$K390*$CW$10)</f>
        <v>0</v>
      </c>
      <c r="CX390" s="104">
        <v>0</v>
      </c>
      <c r="CY390" s="89">
        <f>(CX390*$D390*$E390*$G390*$K390*$CY$10)</f>
        <v>0</v>
      </c>
      <c r="CZ390" s="90">
        <v>5</v>
      </c>
      <c r="DA390" s="89">
        <f t="shared" si="2105"/>
        <v>339034.5</v>
      </c>
      <c r="DB390" s="90"/>
      <c r="DC390" s="95">
        <f>(DB390*$D390*$E390*$G390*$K390*$DC$10)</f>
        <v>0</v>
      </c>
      <c r="DD390" s="90"/>
      <c r="DE390" s="89">
        <f>(DD390*$D390*$E390*$G390*$K390*$DE$10)</f>
        <v>0</v>
      </c>
      <c r="DF390" s="105"/>
      <c r="DG390" s="89">
        <f>(DF390*$D390*$E390*$G390*$K390*$DG$10)</f>
        <v>0</v>
      </c>
      <c r="DH390" s="90"/>
      <c r="DI390" s="89">
        <f>(DH390*$D390*$E390*$G390*$K390*$DI$10)</f>
        <v>0</v>
      </c>
      <c r="DJ390" s="90"/>
      <c r="DK390" s="89">
        <f>(DJ390*$D390*$E390*$G390*$L390*$DK$10)</f>
        <v>0</v>
      </c>
      <c r="DL390" s="90"/>
      <c r="DM390" s="97">
        <f>(DL390*$D390*$E390*$G390*$M390*$DM$10)</f>
        <v>0</v>
      </c>
      <c r="DN390" s="99">
        <f t="shared" si="2112"/>
        <v>5</v>
      </c>
      <c r="DO390" s="97">
        <f t="shared" si="2112"/>
        <v>339034.5</v>
      </c>
    </row>
    <row r="391" spans="1:119" s="215" customFormat="1" ht="19.5" customHeight="1" x14ac:dyDescent="0.3">
      <c r="A391" s="208">
        <v>38</v>
      </c>
      <c r="B391" s="209"/>
      <c r="C391" s="210" t="s">
        <v>519</v>
      </c>
      <c r="D391" s="83">
        <v>22900</v>
      </c>
      <c r="E391" s="211">
        <v>1.5</v>
      </c>
      <c r="F391" s="211"/>
      <c r="G391" s="212">
        <v>1</v>
      </c>
      <c r="H391" s="160"/>
      <c r="I391" s="160"/>
      <c r="J391" s="213">
        <v>1.4</v>
      </c>
      <c r="K391" s="213">
        <v>1.68</v>
      </c>
      <c r="L391" s="213">
        <v>2.23</v>
      </c>
      <c r="M391" s="214">
        <v>2.57</v>
      </c>
      <c r="N391" s="110">
        <f>SUM(N392)</f>
        <v>0</v>
      </c>
      <c r="O391" s="110">
        <f t="shared" ref="O391:BZ391" si="2113">SUM(O392)</f>
        <v>0</v>
      </c>
      <c r="P391" s="110">
        <f t="shared" si="2113"/>
        <v>0</v>
      </c>
      <c r="Q391" s="110">
        <f t="shared" si="2113"/>
        <v>0</v>
      </c>
      <c r="R391" s="110">
        <f t="shared" si="2113"/>
        <v>0</v>
      </c>
      <c r="S391" s="110">
        <f t="shared" si="2113"/>
        <v>0</v>
      </c>
      <c r="T391" s="110">
        <f t="shared" si="2113"/>
        <v>0</v>
      </c>
      <c r="U391" s="110">
        <f t="shared" si="2113"/>
        <v>0</v>
      </c>
      <c r="V391" s="110">
        <f t="shared" si="2113"/>
        <v>0</v>
      </c>
      <c r="W391" s="110">
        <f t="shared" si="2113"/>
        <v>0</v>
      </c>
      <c r="X391" s="110">
        <f t="shared" si="2113"/>
        <v>0</v>
      </c>
      <c r="Y391" s="110">
        <f t="shared" si="2113"/>
        <v>0</v>
      </c>
      <c r="Z391" s="110">
        <f t="shared" si="2113"/>
        <v>0</v>
      </c>
      <c r="AA391" s="110">
        <f t="shared" si="2113"/>
        <v>0</v>
      </c>
      <c r="AB391" s="110">
        <f t="shared" si="2113"/>
        <v>0</v>
      </c>
      <c r="AC391" s="110">
        <f t="shared" si="2113"/>
        <v>0</v>
      </c>
      <c r="AD391" s="110">
        <f t="shared" si="2113"/>
        <v>0</v>
      </c>
      <c r="AE391" s="110">
        <f t="shared" si="2113"/>
        <v>0</v>
      </c>
      <c r="AF391" s="110">
        <f t="shared" si="2113"/>
        <v>0</v>
      </c>
      <c r="AG391" s="110">
        <f t="shared" si="2113"/>
        <v>0</v>
      </c>
      <c r="AH391" s="110">
        <f t="shared" si="2113"/>
        <v>0</v>
      </c>
      <c r="AI391" s="110">
        <f t="shared" si="2113"/>
        <v>0</v>
      </c>
      <c r="AJ391" s="110">
        <f t="shared" si="2113"/>
        <v>0</v>
      </c>
      <c r="AK391" s="110">
        <f t="shared" si="2113"/>
        <v>0</v>
      </c>
      <c r="AL391" s="110">
        <f t="shared" si="2113"/>
        <v>0</v>
      </c>
      <c r="AM391" s="110">
        <f t="shared" si="2113"/>
        <v>0</v>
      </c>
      <c r="AN391" s="110">
        <f t="shared" si="2113"/>
        <v>0</v>
      </c>
      <c r="AO391" s="110">
        <f t="shared" si="2113"/>
        <v>0</v>
      </c>
      <c r="AP391" s="110">
        <v>0</v>
      </c>
      <c r="AQ391" s="110">
        <f t="shared" si="2113"/>
        <v>0</v>
      </c>
      <c r="AR391" s="110">
        <f t="shared" si="2113"/>
        <v>0</v>
      </c>
      <c r="AS391" s="110">
        <f t="shared" si="2113"/>
        <v>0</v>
      </c>
      <c r="AT391" s="110">
        <f t="shared" si="2113"/>
        <v>0</v>
      </c>
      <c r="AU391" s="110">
        <f t="shared" si="2113"/>
        <v>0</v>
      </c>
      <c r="AV391" s="110">
        <f t="shared" si="2113"/>
        <v>0</v>
      </c>
      <c r="AW391" s="110">
        <f t="shared" si="2113"/>
        <v>0</v>
      </c>
      <c r="AX391" s="110">
        <f t="shared" si="2113"/>
        <v>0</v>
      </c>
      <c r="AY391" s="110">
        <f t="shared" si="2113"/>
        <v>0</v>
      </c>
      <c r="AZ391" s="110">
        <f t="shared" si="2113"/>
        <v>0</v>
      </c>
      <c r="BA391" s="110">
        <f t="shared" si="2113"/>
        <v>0</v>
      </c>
      <c r="BB391" s="110">
        <v>0</v>
      </c>
      <c r="BC391" s="110">
        <f t="shared" si="2113"/>
        <v>0</v>
      </c>
      <c r="BD391" s="110">
        <f t="shared" si="2113"/>
        <v>0</v>
      </c>
      <c r="BE391" s="110">
        <f t="shared" si="2113"/>
        <v>0</v>
      </c>
      <c r="BF391" s="110">
        <f t="shared" si="2113"/>
        <v>0</v>
      </c>
      <c r="BG391" s="110">
        <f t="shared" si="2113"/>
        <v>0</v>
      </c>
      <c r="BH391" s="110">
        <f t="shared" si="2113"/>
        <v>0</v>
      </c>
      <c r="BI391" s="110">
        <f t="shared" si="2113"/>
        <v>0</v>
      </c>
      <c r="BJ391" s="110">
        <f t="shared" si="2113"/>
        <v>0</v>
      </c>
      <c r="BK391" s="110">
        <f t="shared" si="2113"/>
        <v>0</v>
      </c>
      <c r="BL391" s="110">
        <f t="shared" si="2113"/>
        <v>0</v>
      </c>
      <c r="BM391" s="110">
        <f t="shared" si="2113"/>
        <v>0</v>
      </c>
      <c r="BN391" s="110">
        <f t="shared" si="2113"/>
        <v>0</v>
      </c>
      <c r="BO391" s="110">
        <f t="shared" si="2113"/>
        <v>0</v>
      </c>
      <c r="BP391" s="110">
        <f t="shared" si="2113"/>
        <v>0</v>
      </c>
      <c r="BQ391" s="110">
        <f t="shared" si="2113"/>
        <v>0</v>
      </c>
      <c r="BR391" s="110">
        <f t="shared" si="2113"/>
        <v>0</v>
      </c>
      <c r="BS391" s="110">
        <f t="shared" si="2113"/>
        <v>0</v>
      </c>
      <c r="BT391" s="110">
        <f t="shared" si="2113"/>
        <v>0</v>
      </c>
      <c r="BU391" s="110">
        <f t="shared" si="2113"/>
        <v>0</v>
      </c>
      <c r="BV391" s="110">
        <f t="shared" si="2113"/>
        <v>0</v>
      </c>
      <c r="BW391" s="110">
        <f t="shared" si="2113"/>
        <v>0</v>
      </c>
      <c r="BX391" s="110">
        <f t="shared" si="2113"/>
        <v>0</v>
      </c>
      <c r="BY391" s="110">
        <f t="shared" si="2113"/>
        <v>0</v>
      </c>
      <c r="BZ391" s="110">
        <f t="shared" si="2113"/>
        <v>0</v>
      </c>
      <c r="CA391" s="110">
        <f t="shared" ref="CA391:DO391" si="2114">SUM(CA392)</f>
        <v>0</v>
      </c>
      <c r="CB391" s="110">
        <f t="shared" si="2114"/>
        <v>0</v>
      </c>
      <c r="CC391" s="110">
        <f t="shared" si="2114"/>
        <v>0</v>
      </c>
      <c r="CD391" s="110">
        <f t="shared" si="2114"/>
        <v>0</v>
      </c>
      <c r="CE391" s="110">
        <f t="shared" si="2114"/>
        <v>0</v>
      </c>
      <c r="CF391" s="110">
        <f t="shared" si="2114"/>
        <v>0</v>
      </c>
      <c r="CG391" s="110">
        <f t="shared" si="2114"/>
        <v>0</v>
      </c>
      <c r="CH391" s="110">
        <f t="shared" si="2114"/>
        <v>0</v>
      </c>
      <c r="CI391" s="110">
        <f t="shared" si="2114"/>
        <v>0</v>
      </c>
      <c r="CJ391" s="110">
        <f t="shared" si="2114"/>
        <v>0</v>
      </c>
      <c r="CK391" s="110">
        <f t="shared" si="2114"/>
        <v>0</v>
      </c>
      <c r="CL391" s="110">
        <f t="shared" si="2114"/>
        <v>0</v>
      </c>
      <c r="CM391" s="110">
        <f t="shared" si="2114"/>
        <v>0</v>
      </c>
      <c r="CN391" s="110">
        <f t="shared" si="2114"/>
        <v>0</v>
      </c>
      <c r="CO391" s="110">
        <f t="shared" si="2114"/>
        <v>0</v>
      </c>
      <c r="CP391" s="110">
        <f t="shared" si="2114"/>
        <v>0</v>
      </c>
      <c r="CQ391" s="110">
        <f t="shared" si="2114"/>
        <v>0</v>
      </c>
      <c r="CR391" s="110">
        <f t="shared" si="2114"/>
        <v>0</v>
      </c>
      <c r="CS391" s="110">
        <f t="shared" si="2114"/>
        <v>0</v>
      </c>
      <c r="CT391" s="110">
        <f t="shared" si="2114"/>
        <v>0</v>
      </c>
      <c r="CU391" s="110">
        <f t="shared" si="2114"/>
        <v>0</v>
      </c>
      <c r="CV391" s="110">
        <f t="shared" si="2114"/>
        <v>0</v>
      </c>
      <c r="CW391" s="110">
        <f t="shared" si="2114"/>
        <v>0</v>
      </c>
      <c r="CX391" s="110">
        <f t="shared" si="2114"/>
        <v>0</v>
      </c>
      <c r="CY391" s="110">
        <f t="shared" si="2114"/>
        <v>0</v>
      </c>
      <c r="CZ391" s="110">
        <f t="shared" si="2114"/>
        <v>0</v>
      </c>
      <c r="DA391" s="110">
        <f t="shared" si="2114"/>
        <v>0</v>
      </c>
      <c r="DB391" s="110">
        <f t="shared" si="2114"/>
        <v>0</v>
      </c>
      <c r="DC391" s="113">
        <f t="shared" si="2114"/>
        <v>0</v>
      </c>
      <c r="DD391" s="110">
        <f t="shared" si="2114"/>
        <v>0</v>
      </c>
      <c r="DE391" s="110">
        <f t="shared" si="2114"/>
        <v>0</v>
      </c>
      <c r="DF391" s="114">
        <f t="shared" si="2114"/>
        <v>0</v>
      </c>
      <c r="DG391" s="110">
        <f t="shared" si="2114"/>
        <v>0</v>
      </c>
      <c r="DH391" s="110">
        <f t="shared" si="2114"/>
        <v>0</v>
      </c>
      <c r="DI391" s="110">
        <f t="shared" si="2114"/>
        <v>0</v>
      </c>
      <c r="DJ391" s="110">
        <v>0</v>
      </c>
      <c r="DK391" s="110">
        <f t="shared" si="2114"/>
        <v>0</v>
      </c>
      <c r="DL391" s="110">
        <f t="shared" si="2114"/>
        <v>0</v>
      </c>
      <c r="DM391" s="110">
        <f t="shared" si="2114"/>
        <v>0</v>
      </c>
      <c r="DN391" s="110">
        <f t="shared" si="2114"/>
        <v>0</v>
      </c>
      <c r="DO391" s="110">
        <f t="shared" si="2114"/>
        <v>0</v>
      </c>
    </row>
    <row r="392" spans="1:119" ht="19.5" customHeight="1" x14ac:dyDescent="0.25">
      <c r="A392" s="100"/>
      <c r="B392" s="216">
        <v>343</v>
      </c>
      <c r="C392" s="111" t="s">
        <v>520</v>
      </c>
      <c r="D392" s="83">
        <v>22900</v>
      </c>
      <c r="E392" s="149">
        <v>1.5</v>
      </c>
      <c r="F392" s="149"/>
      <c r="G392" s="212">
        <v>1</v>
      </c>
      <c r="H392" s="160"/>
      <c r="I392" s="160"/>
      <c r="J392" s="213">
        <v>1.4</v>
      </c>
      <c r="K392" s="213">
        <v>1.68</v>
      </c>
      <c r="L392" s="213">
        <v>2.23</v>
      </c>
      <c r="M392" s="214">
        <v>2.57</v>
      </c>
      <c r="N392" s="90"/>
      <c r="O392" s="89">
        <f>(N392*$D392*$E392*$G392*$J392*$O$10)</f>
        <v>0</v>
      </c>
      <c r="P392" s="90"/>
      <c r="Q392" s="90">
        <f>(P392*$D392*$E392*$G392*$J392*$Q$10)</f>
        <v>0</v>
      </c>
      <c r="R392" s="161"/>
      <c r="S392" s="89">
        <f>(R392*$D392*$E392*$G392*$J392*$S$10)</f>
        <v>0</v>
      </c>
      <c r="T392" s="161"/>
      <c r="U392" s="89">
        <f>(T392/12*7*$D392*$E392*$G392*$J392*$U$10)+(T392/12*5*$D392*$E392*$G392*$J392*$U$11)</f>
        <v>0</v>
      </c>
      <c r="V392" s="161"/>
      <c r="W392" s="89">
        <f>(V392*$D392*$E392*$G392*$J392*$W$10)</f>
        <v>0</v>
      </c>
      <c r="X392" s="161"/>
      <c r="Y392" s="89">
        <f>(X392*$D392*$E392*$G392*$J392*$Y$10)</f>
        <v>0</v>
      </c>
      <c r="Z392" s="161"/>
      <c r="AA392" s="89">
        <f>(Z392*$D392*$E392*$G392*$J392*$AA$10)</f>
        <v>0</v>
      </c>
      <c r="AB392" s="161"/>
      <c r="AC392" s="89">
        <f>(AB392*$D392*$E392*$G392*$J392*$AC$10)</f>
        <v>0</v>
      </c>
      <c r="AD392" s="124"/>
      <c r="AE392" s="89">
        <f>(AD392*$D392*$E392*$G392*$J392*$AE$10)</f>
        <v>0</v>
      </c>
      <c r="AF392" s="161"/>
      <c r="AG392" s="89">
        <f>(AF392*$D392*$E392*$G392*$J392*$AG$10)</f>
        <v>0</v>
      </c>
      <c r="AH392" s="125"/>
      <c r="AI392" s="89">
        <f>(AH392*$D392*$E392*$G392*$J392*$AI$10)</f>
        <v>0</v>
      </c>
      <c r="AJ392" s="161"/>
      <c r="AK392" s="89">
        <f>(AJ392*$D392*$E392*$G392*$J392*$AK$10)</f>
        <v>0</v>
      </c>
      <c r="AL392" s="217"/>
      <c r="AM392" s="89">
        <f>(AL392*$D392*$E392*$G392*$K392*$AM$10)</f>
        <v>0</v>
      </c>
      <c r="AN392" s="161"/>
      <c r="AO392" s="95">
        <f>(AN392*$D392*$E392*$G392*$K392*$AO$10)</f>
        <v>0</v>
      </c>
      <c r="AP392" s="161"/>
      <c r="AQ392" s="89">
        <f>(AP392*$D392*$E392*$G392*$J392*$AQ$10)</f>
        <v>0</v>
      </c>
      <c r="AR392" s="161"/>
      <c r="AS392" s="90">
        <f>(AR392*$D392*$E392*$G392*$J392*$AS$10)</f>
        <v>0</v>
      </c>
      <c r="AT392" s="124"/>
      <c r="AU392" s="90">
        <f>(AT392*$D392*$E392*$G392*$J392*$AU$10)</f>
        <v>0</v>
      </c>
      <c r="AV392" s="161"/>
      <c r="AW392" s="89">
        <f>(AV392*$D392*$E392*$G392*$J392*$AW$10)</f>
        <v>0</v>
      </c>
      <c r="AX392" s="161"/>
      <c r="AY392" s="89">
        <f>(AX392*$D392*$E392*$G392*$J392*$AY$10)</f>
        <v>0</v>
      </c>
      <c r="AZ392" s="161"/>
      <c r="BA392" s="89">
        <f>(AZ392*$D392*$E392*$G392*$J392*$BA$10)</f>
        <v>0</v>
      </c>
      <c r="BB392" s="161"/>
      <c r="BC392" s="89">
        <f>(BB392*$D392*$E392*$G392*$J392*$BC$10)</f>
        <v>0</v>
      </c>
      <c r="BD392" s="161"/>
      <c r="BE392" s="89">
        <f>(BD392*$D392*$E392*$G392*$J392*$BE$10)</f>
        <v>0</v>
      </c>
      <c r="BF392" s="124"/>
      <c r="BG392" s="89">
        <f>(BF392*$D392*$E392*$G392*$K392*$BG$10)</f>
        <v>0</v>
      </c>
      <c r="BH392" s="124"/>
      <c r="BI392" s="89">
        <f>(BH392*$D392*$E392*$G392*$K392*$BI$10)</f>
        <v>0</v>
      </c>
      <c r="BJ392" s="161"/>
      <c r="BK392" s="89">
        <f>(BJ392*$D392*$E392*$G392*$K392*$BK$10)</f>
        <v>0</v>
      </c>
      <c r="BL392" s="161"/>
      <c r="BM392" s="89">
        <f>(BL392*$D392*$E392*$G392*$K392*$BM$10)</f>
        <v>0</v>
      </c>
      <c r="BN392" s="161"/>
      <c r="BO392" s="89">
        <f>(BN392*$D392*$E392*$G392*$K392*$BO$10)</f>
        <v>0</v>
      </c>
      <c r="BP392" s="161"/>
      <c r="BQ392" s="89">
        <f>(BP392*$D392*$E392*$G392*$K392*$BQ$10)</f>
        <v>0</v>
      </c>
      <c r="BR392" s="161"/>
      <c r="BS392" s="89">
        <f>(BR392*$D392*$E392*$G392*$K392*$BS$10)</f>
        <v>0</v>
      </c>
      <c r="BT392" s="161"/>
      <c r="BU392" s="89">
        <f>(BT392*$D392*$E392*$G392*$K392*$BU$10)</f>
        <v>0</v>
      </c>
      <c r="BV392" s="161"/>
      <c r="BW392" s="89">
        <f>(BV392*$D392*$E392*$G392*$K392*$BW$10)</f>
        <v>0</v>
      </c>
      <c r="BX392" s="161"/>
      <c r="BY392" s="89">
        <f>(BX392*$D392*$E392*$G392*$K392*$BY$10)</f>
        <v>0</v>
      </c>
      <c r="BZ392" s="161"/>
      <c r="CA392" s="97">
        <f>(BZ392*$D392*$E392*$G392*$K392*$CA$10)</f>
        <v>0</v>
      </c>
      <c r="CB392" s="161"/>
      <c r="CC392" s="89">
        <f>(CB392*$D392*$E392*$G392*$J392*$CC$10)</f>
        <v>0</v>
      </c>
      <c r="CD392" s="161"/>
      <c r="CE392" s="89">
        <f>(CD392*$D392*$E392*$G392*$J392*$CE$10)</f>
        <v>0</v>
      </c>
      <c r="CF392" s="161"/>
      <c r="CG392" s="89">
        <f>(CF392*$D392*$E392*$G392*$J392*$CG$10)</f>
        <v>0</v>
      </c>
      <c r="CH392" s="161"/>
      <c r="CI392" s="90">
        <f>(CH392*$D392*$E392*$G392*$J392*$CI$10)</f>
        <v>0</v>
      </c>
      <c r="CJ392" s="161"/>
      <c r="CK392" s="89">
        <f>(CJ392*$D392*$E392*$G392*$K392*$CK$10)</f>
        <v>0</v>
      </c>
      <c r="CL392" s="161"/>
      <c r="CM392" s="89">
        <f>(CL392*$D392*$E392*$G392*$J392*$CM$10)</f>
        <v>0</v>
      </c>
      <c r="CN392" s="161"/>
      <c r="CO392" s="89">
        <f>(CN392*$D392*$E392*$G392*$J392*$CO$10)</f>
        <v>0</v>
      </c>
      <c r="CP392" s="161"/>
      <c r="CQ392" s="89">
        <f>(CP392*$D392*$E392*$G392*$J392*$CQ$10)</f>
        <v>0</v>
      </c>
      <c r="CR392" s="161"/>
      <c r="CS392" s="89">
        <f>(CR392*$D392*$E392*$G392*$J392*$CS$10)</f>
        <v>0</v>
      </c>
      <c r="CT392" s="161"/>
      <c r="CU392" s="89">
        <f>(CT392*$D392*$E392*$G392*$J392*$CU$10)</f>
        <v>0</v>
      </c>
      <c r="CV392" s="161"/>
      <c r="CW392" s="89">
        <f>(CV392*$D392*$E392*$G392*$K392*$CW$10)</f>
        <v>0</v>
      </c>
      <c r="CX392" s="217"/>
      <c r="CY392" s="89">
        <f>(CX392*$D392*$E392*$G392*$K392*$CY$10)</f>
        <v>0</v>
      </c>
      <c r="CZ392" s="161"/>
      <c r="DA392" s="89">
        <f>(CZ392*$D392*$E392*$G392*$J392*$DA$10)</f>
        <v>0</v>
      </c>
      <c r="DB392" s="161"/>
      <c r="DC392" s="95">
        <f>(DB392*$D392*$E392*$G392*$K392*$DC$10)</f>
        <v>0</v>
      </c>
      <c r="DD392" s="218"/>
      <c r="DE392" s="89">
        <f>(DD392*$D392*$E392*$G392*$K392*$DE$10)</f>
        <v>0</v>
      </c>
      <c r="DF392" s="219"/>
      <c r="DG392" s="89">
        <f>(DF392*$D392*$E392*$G392*$K392*$DG$10)</f>
        <v>0</v>
      </c>
      <c r="DH392" s="161"/>
      <c r="DI392" s="89">
        <f>(DH392*$D392*$E392*$G392*$K392*$DI$10)</f>
        <v>0</v>
      </c>
      <c r="DJ392" s="161"/>
      <c r="DK392" s="89">
        <f>(DJ392*$D392*$E392*$G392*$L392*$DK$10)</f>
        <v>0</v>
      </c>
      <c r="DL392" s="161"/>
      <c r="DM392" s="97">
        <f>(DL392*$D392*$E392*$G392*$M392*$DM$10)</f>
        <v>0</v>
      </c>
      <c r="DN392" s="220">
        <f>SUM(N392,P392,R392,T392,V392,X392,Z392,AB392,AD392,AF392,AH392,AJ392,AL392,AP392,AR392,CF392,AT392,AV392,AX392,AZ392,BB392,CJ392,BD392,BF392,BH392,BL392,AN392,BN392,BP392,BR392,BT392,BV392,BX392,BZ392,CB392,CD392,CH392,CL392,CN392,CP392,CR392,CT392,CV392,CX392,BJ392,CZ392,DB392,DD392,DF392,DH392,DJ392,DL392)</f>
        <v>0</v>
      </c>
      <c r="DO392" s="221">
        <f>SUM(O392,Q392,S392,U392,W392,Y392,AA392,AC392,AE392,AG392,AI392,AK392,AM392,AQ392,AS392,CG392,AU392,AW392,AY392,BA392,BC392,CK392,BE392,BG392,BI392,BM392,AO392,BO392,BQ392,BS392,BU392,BW392,BY392,CA392,CC392,CE392,CI392,CM392,CO392,CQ392,CS392,CU392,CW392,CY392,BK392,DA392,DC392,DE392,DG392,DI392,DK392,DM392)</f>
        <v>0</v>
      </c>
    </row>
    <row r="393" spans="1:119" s="39" customFormat="1" ht="21.75" customHeight="1" x14ac:dyDescent="0.2">
      <c r="A393" s="253" t="s">
        <v>521</v>
      </c>
      <c r="B393" s="254"/>
      <c r="C393" s="222" t="s">
        <v>522</v>
      </c>
      <c r="D393" s="222"/>
      <c r="E393" s="162"/>
      <c r="F393" s="162"/>
      <c r="G393" s="162"/>
      <c r="H393" s="162"/>
      <c r="I393" s="162"/>
      <c r="J393" s="162"/>
      <c r="K393" s="162"/>
      <c r="L393" s="162"/>
      <c r="M393" s="223"/>
      <c r="N393" s="224">
        <f>N12+N14+N28+N31+N38+N44+N48+N50+N54+N65+N73+N78+N92+N100+N104+N121+N134+N142+N146+N193+N204+N213+N218+N225+N230+N243+N245+N260+N266+N280+N296+N316+N335+N344+N350+N372+N360+N391</f>
        <v>16594</v>
      </c>
      <c r="O393" s="225">
        <f>O12+O14+O28+O31+O38+O44+O48+O50+O54+O65+O73+O78+O92+O100+O104+O121+O134+O142+O146+O193+O204+O213+O218+O225+O230+O243+O245+O260+O266+O280+O296+O316+O335+O344+O350+O372+O360+O391</f>
        <v>865516566.42500007</v>
      </c>
      <c r="P393" s="224">
        <f>P12+P14+P28+P31+P38+P44+P48+P50+P54+P65+P73+P78+P92+P100+P104+P121+P134+P142+P146+P193+P204+P213+P218+P225+P230+P243+P245+P260+P266+P280+P296+P316+P335+P344+P350+P372+P360+P391-P372</f>
        <v>15098</v>
      </c>
      <c r="Q393" s="225">
        <f>Q12+Q14+Q28+Q31+Q38+Q44+Q48+Q50+Q54+Q65+Q73+Q78+Q92+Q100+Q104+Q121+Q134+Q142+Q146+Q193+Q204+Q213+Q218+Q225+Q230+Q243+Q245+Q260+Q266+Q280+Q296+Q316+Q335+Q344+Q350+Q372+Q360+Q391-Q372</f>
        <v>1028648049.5200002</v>
      </c>
      <c r="R393" s="225">
        <f t="shared" ref="R393:CC393" si="2115">R12+R14+R28+R31+R38+R44+R48+R50+R54+R65+R73+R78+R92+R100+R104+R121+R134+R142+R146+R193+R204+R213+R218+R225+R230+R243+R245+R260+R266+R280+R296+R316+R335+R344+R350+R372+R360+R391</f>
        <v>11202</v>
      </c>
      <c r="S393" s="225">
        <f t="shared" si="2115"/>
        <v>454588848.51800001</v>
      </c>
      <c r="T393" s="224">
        <f t="shared" si="2115"/>
        <v>8884</v>
      </c>
      <c r="U393" s="225">
        <f t="shared" si="2115"/>
        <v>482850357.27599996</v>
      </c>
      <c r="V393" s="225">
        <f t="shared" si="2115"/>
        <v>6250</v>
      </c>
      <c r="W393" s="225">
        <f t="shared" si="2115"/>
        <v>491338880.26999986</v>
      </c>
      <c r="X393" s="225">
        <f t="shared" si="2115"/>
        <v>346</v>
      </c>
      <c r="Y393" s="225">
        <f t="shared" si="2115"/>
        <v>37844585.799999997</v>
      </c>
      <c r="Z393" s="225">
        <f t="shared" si="2115"/>
        <v>1530</v>
      </c>
      <c r="AA393" s="225">
        <f t="shared" si="2115"/>
        <v>78720124</v>
      </c>
      <c r="AB393" s="225">
        <f t="shared" si="2115"/>
        <v>6237</v>
      </c>
      <c r="AC393" s="225">
        <f t="shared" si="2115"/>
        <v>275096963.07799995</v>
      </c>
      <c r="AD393" s="225">
        <f>AD12+AD14+AD28+AD31+AD38+AD44+AD48+AD50+AD54+AD65+AD73+AD78+AD92+AD100+AD104+AD121+AD134+AD142+AD146+AD193+AD204+AD213+AD218+AD225+AD230+AD243+AD245+AD260+AD266+AD280+AD296+AD316+AD335+AD344+AD350+AD372+AD360+AD391-AD372</f>
        <v>3517</v>
      </c>
      <c r="AE393" s="225">
        <f>AE12+AE14+AE28+AE31+AE38+AE44+AE48+AE50+AE54+AE65+AE73+AE78+AE92+AE100+AE104+AE121+AE134+AE142+AE146+AE193+AE204+AE213+AE218+AE225+AE230+AE243+AE245+AE260+AE266+AE280+AE296+AE316+AE335+AE344+AE350+AE372+AE360+AE391-AE372</f>
        <v>155658846.92400002</v>
      </c>
      <c r="AF393" s="225">
        <f t="shared" si="2115"/>
        <v>2435</v>
      </c>
      <c r="AG393" s="225">
        <f t="shared" si="2115"/>
        <v>110599510.78399998</v>
      </c>
      <c r="AH393" s="225">
        <f t="shared" si="2115"/>
        <v>4635</v>
      </c>
      <c r="AI393" s="225">
        <f t="shared" si="2115"/>
        <v>119658932.61</v>
      </c>
      <c r="AJ393" s="225">
        <f t="shared" si="2115"/>
        <v>14610</v>
      </c>
      <c r="AK393" s="225">
        <f t="shared" si="2115"/>
        <v>471966161.12134999</v>
      </c>
      <c r="AL393" s="225">
        <f t="shared" si="2115"/>
        <v>2420</v>
      </c>
      <c r="AM393" s="225">
        <f t="shared" si="2115"/>
        <v>177282684.7608</v>
      </c>
      <c r="AN393" s="225">
        <f>AN12+AN14+AN28+AN31+AN38+AN44+AN48+AN50+AN54+AN65+AN73+AN78+AN92+AN100+AN104+AN121+AN134+AN142+AN146+AN193+AN204+AN213+AN218+AN225+AN230+AN243+AN245+AN260+AN266+AN280+AN296+AN316+AN335+AN344+AN350+AN372+AN360+AN391</f>
        <v>1100</v>
      </c>
      <c r="AO393" s="226">
        <f>AO12+AO14+AO28+AO31+AO38+AO44+AO48+AO50+AO54+AO65+AO73+AO78+AO92+AO100+AO104+AO121+AO134+AO142+AO146+AO193+AO204+AO213+AO218+AO225+AO230+AO243+AO245+AO260+AO266+AO280+AO296+AO316+AO335+AO344+AO350+AO372+AO360+AO391</f>
        <v>43347825.863999993</v>
      </c>
      <c r="AP393" s="227">
        <f>AP12+AP14+AP28+AP31+AP38+AP44+AP48+AP50+AP54+AP65+AP73+AP78+AP92+AP100+AP104+AP121+AP134+AP142+AP146+AP193+AP204+AP213+AP218+AP225+AP230+AP243+AP245+AP260+AP266+AP280+AP296+AP316+AP335+AP344+AP350+AP372+AP360+AP391</f>
        <v>230</v>
      </c>
      <c r="AQ393" s="225">
        <f t="shared" si="2115"/>
        <v>9668654.7999999989</v>
      </c>
      <c r="AR393" s="225">
        <f>AR12+AR14+AR28+AR31+AR38+AR44+AR48+AR50+AR54+AR65+AR73+AR78+AR92+AR100+AR104+AR121+AR134+AR142+AR146+AR193+AR204+AR213+AR218+AR225+AR230+AR243+AR245+AR260+AR266+AR280+AR296+AR316+AR335+AR344+AR350+AR372+AR360+AR391</f>
        <v>364</v>
      </c>
      <c r="AS393" s="225">
        <f>AS12+AS14+AS28+AS31+AS38+AS44+AS48+AS50+AS54+AS65+AS73+AS78+AS92+AS100+AS104+AS121+AS134+AS142+AS146+AS193+AS204+AS213+AS218+AS225+AS230+AS243+AS245+AS260+AS266+AS280+AS296+AS316+AS335+AS344+AS350+AS372+AS360+AS391</f>
        <v>11735296.901999999</v>
      </c>
      <c r="AT393" s="225">
        <f t="shared" si="2115"/>
        <v>9240</v>
      </c>
      <c r="AU393" s="225">
        <f t="shared" si="2115"/>
        <v>318089173.00999993</v>
      </c>
      <c r="AV393" s="225">
        <f t="shared" si="2115"/>
        <v>3242</v>
      </c>
      <c r="AW393" s="225">
        <f t="shared" si="2115"/>
        <v>115335449.24999997</v>
      </c>
      <c r="AX393" s="225">
        <f t="shared" si="2115"/>
        <v>1620</v>
      </c>
      <c r="AY393" s="225">
        <f t="shared" si="2115"/>
        <v>58643462.709999993</v>
      </c>
      <c r="AZ393" s="225">
        <f t="shared" si="2115"/>
        <v>2100</v>
      </c>
      <c r="BA393" s="225">
        <f t="shared" si="2115"/>
        <v>65318402.79999999</v>
      </c>
      <c r="BB393" s="225">
        <f t="shared" si="2115"/>
        <v>3219</v>
      </c>
      <c r="BC393" s="225">
        <f t="shared" si="2115"/>
        <v>97466176.668000013</v>
      </c>
      <c r="BD393" s="225">
        <f t="shared" si="2115"/>
        <v>2254</v>
      </c>
      <c r="BE393" s="225">
        <f t="shared" si="2115"/>
        <v>71757196.410666674</v>
      </c>
      <c r="BF393" s="224">
        <f>BF12+BF14+BF28+BF31+BF38+BF44+BF48+BF50+BF54+BF65+BF73+BF78+BF92+BF100+BF104+BF121+BF134+BF142+BF146+BF193+BF204+BF213+BF218+BF225+BF230+BF243+BF245+BF260+BF266+BF280+BF296+BF316+BF335+BF344+BF350+BF372+BF360+BF391-BF372</f>
        <v>12199</v>
      </c>
      <c r="BG393" s="225">
        <f>BG12+BG14+BG28+BG31+BG38+BG44+BG48+BG50+BG54+BG65+BG73+BG78+BG92+BG100+BG104+BG121+BG134+BG142+BG146+BG193+BG204+BG213+BG218+BG225+BG230+BG243+BG245+BG260+BG266+BG280+BG296+BG316+BG335+BG344+BG350+BG372+BG360+BG391-BG372</f>
        <v>503305406.71599996</v>
      </c>
      <c r="BH393" s="225">
        <f>BH12+BH14+BH28+BH31+BH38+BH44+BH48+BH50+BH54+BH65+BH73+BH78+BH92+BH100+BH104+BH121+BH134+BH142+BH146+BH193+BH204+BH213+BH218+BH225+BH230+BH243+BH245+BH260+BH266+BH280+BH296+BH316+BH335+BH344+BH350+BH372+BH360+BH391-BH372</f>
        <v>14482</v>
      </c>
      <c r="BI393" s="225">
        <f>BI12+BI14+BI28+BI31+BI38+BI44+BI48+BI50+BI54+BI65+BI73+BI78+BI92+BI100+BI104+BI121+BI134+BI142+BI146+BI193+BI204+BI213+BI218+BI225+BI230+BI243+BI245+BI260+BI266+BI280+BI296+BI316+BI335+BI344+BI350+BI372+BI360+BI391-BI372</f>
        <v>758286554.26719987</v>
      </c>
      <c r="BJ393" s="227">
        <f>BJ12+BJ14+BJ28+BJ31+BJ38+BJ44+BJ48+BJ50+BJ54+BJ65+BJ73+BJ78+BJ92+BJ100+BJ104+BJ121+BJ134+BJ142+BJ146+BJ193+BJ204+BJ213+BJ218+BJ225+BJ230+BJ243+BJ245+BJ260+BJ266+BJ280+BJ296+BJ316+BJ335+BJ344+BJ350+BJ372+BJ360+BJ391</f>
        <v>3036</v>
      </c>
      <c r="BK393" s="227">
        <f>BK12+BK14+BK28+BK31+BK38+BK44+BK48+BK50+BK54+BK65+BK73+BK78+BK92+BK100+BK104+BK121+BK134+BK142+BK146+BK193+BK204+BK213+BK218+BK225+BK230+BK243+BK245+BK260+BK266+BK280+BK296+BK316+BK335+BK344+BK350+BK372+BK360+BK391</f>
        <v>164270067.86609998</v>
      </c>
      <c r="BL393" s="225">
        <f t="shared" si="2115"/>
        <v>8519</v>
      </c>
      <c r="BM393" s="225">
        <f t="shared" si="2115"/>
        <v>219027482.352</v>
      </c>
      <c r="BN393" s="225">
        <f>BN12+BN14+BN28+BN31+BN38+BN44+BN48+BN50+BN54+BN65+BN73+BN78+BN92+BN100+BN104+BN121+BN134+BN142+BN146+BN193+BN204+BN213+BN218+BN225+BN230+BN243+BN245+BN260+BN266+BN280+BN296+BN316+BN335+BN344+BN350+BN372+BN360+BN391</f>
        <v>8745</v>
      </c>
      <c r="BO393" s="225">
        <f>BO12+BO14+BO28+BO31+BO38+BO44+BO48+BO50+BO54+BO65+BO73+BO78+BO92+BO100+BO104+BO121+BO134+BO142+BO146+BO193+BO204+BO213+BO218+BO225+BO230+BO243+BO245+BO260+BO266+BO280+BO296+BO316+BO335+BO344+BO350+BO372+BO360+BO391</f>
        <v>318847616.43000001</v>
      </c>
      <c r="BP393" s="225">
        <f t="shared" si="2115"/>
        <v>3345</v>
      </c>
      <c r="BQ393" s="225">
        <f t="shared" si="2115"/>
        <v>113615298.80399999</v>
      </c>
      <c r="BR393" s="225">
        <f>BR12+BR14+BR28+BR31+BR38+BR44+BR48+BR50+BR54+BR65+BR73+BR78+BR92+BR100+BR104+BR121+BR134+BR142+BR146+BR193+BR204+BR213+BR218+BR225+BR230+BR243+BR245+BR260+BR266+BR280+BR296+BR316+BR335+BR344+BR350+BR372+BR360+BR391</f>
        <v>3070</v>
      </c>
      <c r="BS393" s="225">
        <f>BS12+BS14+BS28+BS31+BS38+BS44+BS48+BS50+BS54+BS65+BS73+BS78+BS92+BS100+BS104+BS121+BS134+BS142+BS146+BS193+BS204+BS213+BS218+BS225+BS230+BS243+BS245+BS260+BS266+BS280+BS296+BS316+BS335+BS344+BS350+BS372+BS360+BS391</f>
        <v>135371131.44799998</v>
      </c>
      <c r="BT393" s="225">
        <f t="shared" si="2115"/>
        <v>2736</v>
      </c>
      <c r="BU393" s="225">
        <f t="shared" si="2115"/>
        <v>81318641.502000034</v>
      </c>
      <c r="BV393" s="225">
        <f t="shared" si="2115"/>
        <v>4861</v>
      </c>
      <c r="BW393" s="225">
        <f t="shared" si="2115"/>
        <v>207641264.34800002</v>
      </c>
      <c r="BX393" s="225">
        <f t="shared" si="2115"/>
        <v>5250</v>
      </c>
      <c r="BY393" s="225">
        <f t="shared" si="2115"/>
        <v>186091667.27199998</v>
      </c>
      <c r="BZ393" s="225">
        <f t="shared" si="2115"/>
        <v>3980</v>
      </c>
      <c r="CA393" s="228">
        <f t="shared" si="2115"/>
        <v>131035413.99199997</v>
      </c>
      <c r="CB393" s="229">
        <f t="shared" si="2115"/>
        <v>1742</v>
      </c>
      <c r="CC393" s="227">
        <f t="shared" si="2115"/>
        <v>63852334.265999995</v>
      </c>
      <c r="CD393" s="227">
        <f t="shared" ref="CD393:DO393" si="2116">CD12+CD14+CD28+CD31+CD38+CD44+CD48+CD50+CD54+CD65+CD73+CD78+CD92+CD100+CD104+CD121+CD134+CD142+CD146+CD193+CD204+CD213+CD218+CD225+CD230+CD243+CD245+CD260+CD266+CD280+CD296+CD316+CD335+CD344+CD350+CD372+CD360+CD391</f>
        <v>2960</v>
      </c>
      <c r="CE393" s="227">
        <f t="shared" si="2116"/>
        <v>97664039.660133302</v>
      </c>
      <c r="CF393" s="225">
        <f>CF12+CF14+CF28+CF31+CF38+CF44+CF48+CF50+CF54+CF65+CF73+CF78+CF92+CF100+CF104+CF121+CF134+CF142+CF146+CF193+CF204+CF213+CF218+CF225+CF230+CF243+CF245+CF260+CF266+CF280+CF296+CF316+CF335+CF344+CF350+CF372+CF360+CF391</f>
        <v>435</v>
      </c>
      <c r="CG393" s="225">
        <f>CG12+CG14+CG28+CG31+CG38+CG44+CG48+CG50+CG54+CG65+CG73+CG78+CG92+CG100+CG104+CG121+CG134+CG142+CG146+CG193+CG204+CG213+CG218+CG225+CG230+CG243+CG245+CG260+CG266+CG280+CG296+CG316+CG335+CG344+CG350+CG372+CG360+CG391</f>
        <v>15002156.399999999</v>
      </c>
      <c r="CH393" s="227">
        <f>CH12+CH14+CH28+CH31+CH38+CH44+CH48+CH50+CH54+CH65+CH73+CH78+CH92+CH100+CH104+CH121+CH134+CH142+CH146+CH193+CH204+CH213+CH218+CH225+CH230+CH243+CH245+CH260+CH266+CH280+CH296+CH316+CH335+CH344+CH350+CH372+CH360+CH391</f>
        <v>374</v>
      </c>
      <c r="CI393" s="227">
        <f t="shared" si="2116"/>
        <v>12375769.140000001</v>
      </c>
      <c r="CJ393" s="225">
        <f>CJ12+CJ14+CJ28+CJ31+CJ38+CJ44+CJ48+CJ50+CJ54+CJ65+CJ73+CJ78+CJ92+CJ100+CJ104+CJ121+CJ134+CJ142+CJ146+CJ193+CJ204+CJ213+CJ218+CJ225+CJ230+CJ243+CJ245+CJ260+CJ266+CJ280+CJ296+CJ316+CJ335+CJ344+CJ350+CJ372+CJ360+CJ391</f>
        <v>0</v>
      </c>
      <c r="CK393" s="225">
        <f>CK12+CK14+CK28+CK31+CK38+CK44+CK48+CK50+CK54+CK65+CK73+CK78+CK92+CK100+CK104+CK121+CK134+CK142+CK146+CK193+CK204+CK213+CK218+CK225+CK230+CK243+CK245+CK260+CK266+CK280+CK296+CK316+CK335+CK344+CK350+CK372+CK360+CK391</f>
        <v>0</v>
      </c>
      <c r="CL393" s="227">
        <f t="shared" si="2116"/>
        <v>540</v>
      </c>
      <c r="CM393" s="227">
        <f t="shared" si="2116"/>
        <v>11211997.551999997</v>
      </c>
      <c r="CN393" s="227">
        <f t="shared" si="2116"/>
        <v>960</v>
      </c>
      <c r="CO393" s="227">
        <f t="shared" si="2116"/>
        <v>18717878.340000004</v>
      </c>
      <c r="CP393" s="227">
        <f t="shared" si="2116"/>
        <v>2759</v>
      </c>
      <c r="CQ393" s="227">
        <f t="shared" si="2116"/>
        <v>61153135.539999984</v>
      </c>
      <c r="CR393" s="227">
        <f t="shared" si="2116"/>
        <v>2205</v>
      </c>
      <c r="CS393" s="227">
        <f t="shared" si="2116"/>
        <v>65821642.63546665</v>
      </c>
      <c r="CT393" s="227">
        <f t="shared" si="2116"/>
        <v>5500</v>
      </c>
      <c r="CU393" s="227">
        <f t="shared" si="2116"/>
        <v>175052680.44133326</v>
      </c>
      <c r="CV393" s="227">
        <f t="shared" si="2116"/>
        <v>1605</v>
      </c>
      <c r="CW393" s="227">
        <f t="shared" si="2116"/>
        <v>56636862.57599999</v>
      </c>
      <c r="CX393" s="227">
        <f>CX12+CX14+CX28+CX31+CX38+CX44+CX48+CX50+CX54+CX65+CX73+CX78+CX92+CX100+CX104+CX121+CX134+CX142+CX146+CX193+CX204+CX213+CX218+CX225+CX230+CX243+CX245+CX260+CX266+CX280+CX296+CX316+CX335+CX344+CX350+CX372+CX360+CX391</f>
        <v>4903</v>
      </c>
      <c r="CY393" s="227">
        <f>CY12+CY14+CY28+CY31+CY38+CY44+CY48+CY50+CY54+CY65+CY73+CY78+CY92+CY100+CY104+CY121+CY134+CY142+CY146+CY193+CY204+CY213+CY218+CY225+CY230+CY243+CY245+CY260+CY266+CY280+CY296+CY316+CY335+CY344+CY350+CY372+CY360+CY391</f>
        <v>195758450.08860001</v>
      </c>
      <c r="CZ393" s="227">
        <f>CZ12+CZ14+CZ28+CZ31+CZ38+CZ44+CZ48+CZ50+CZ54+CZ65+CZ73+CZ78+CZ92+CZ100+CZ104+CZ121+CZ134+CZ142+CZ146+CZ193+CZ204+CZ213+CZ218+CZ225+CZ230+CZ243+CZ245+CZ260+CZ266+CZ280+CZ296+CZ316+CZ335+CZ344+CZ350+CZ372+CZ360+CZ391</f>
        <v>2600</v>
      </c>
      <c r="DA393" s="227">
        <f t="shared" si="2116"/>
        <v>87521106.959999993</v>
      </c>
      <c r="DB393" s="227">
        <f t="shared" si="2116"/>
        <v>85</v>
      </c>
      <c r="DC393" s="230">
        <f t="shared" si="2116"/>
        <v>3221068.2</v>
      </c>
      <c r="DD393" s="225">
        <f>DD12+DD14+DD28+DD31+DD38+DD44+DD48+DD50+DD54+DD65+DD73+DD78+DD92+DD100+DD104+DD121+DD134+DD142+DD146+DD193+DD204+DD213+DD218+DD225+DD230+DD243+DD245+DD260+DD266+DD280+DD296+DD316+DD335+DD344+DD350+DD372+DD360+DD391</f>
        <v>1430</v>
      </c>
      <c r="DE393" s="225">
        <f t="shared" si="2116"/>
        <v>61682773.151999995</v>
      </c>
      <c r="DF393" s="229">
        <f t="shared" si="2116"/>
        <v>370</v>
      </c>
      <c r="DG393" s="227">
        <f t="shared" si="2116"/>
        <v>14315238.84</v>
      </c>
      <c r="DH393" s="227">
        <f t="shared" si="2116"/>
        <v>2930</v>
      </c>
      <c r="DI393" s="227">
        <f t="shared" si="2116"/>
        <v>103389593.55311999</v>
      </c>
      <c r="DJ393" s="227">
        <f t="shared" si="2116"/>
        <v>750</v>
      </c>
      <c r="DK393" s="227">
        <f t="shared" si="2116"/>
        <v>33370037.552000001</v>
      </c>
      <c r="DL393" s="227">
        <f t="shared" si="2116"/>
        <v>1610</v>
      </c>
      <c r="DM393" s="231">
        <f t="shared" si="2116"/>
        <v>90189750.673999995</v>
      </c>
      <c r="DN393" s="228">
        <f t="shared" si="2116"/>
        <v>221108</v>
      </c>
      <c r="DO393" s="232">
        <f t="shared" si="2116"/>
        <v>9526879210.0697708</v>
      </c>
    </row>
    <row r="394" spans="1:119" s="39" customFormat="1" ht="21.75" hidden="1" customHeight="1" x14ac:dyDescent="0.2">
      <c r="A394" s="251" t="s">
        <v>523</v>
      </c>
      <c r="B394" s="252"/>
      <c r="C394" s="222" t="s">
        <v>522</v>
      </c>
      <c r="D394" s="222"/>
      <c r="E394" s="162"/>
      <c r="F394" s="162"/>
      <c r="G394" s="162"/>
      <c r="H394" s="162"/>
      <c r="I394" s="162"/>
      <c r="J394" s="162"/>
      <c r="K394" s="162"/>
      <c r="L394" s="162"/>
      <c r="M394" s="223"/>
      <c r="N394" s="233">
        <v>16594</v>
      </c>
      <c r="O394" s="225">
        <v>865516566.42500007</v>
      </c>
      <c r="P394" s="224">
        <v>14935</v>
      </c>
      <c r="Q394" s="225">
        <v>1024944895.1000001</v>
      </c>
      <c r="R394" s="225">
        <v>10907</v>
      </c>
      <c r="S394" s="225">
        <v>448590044.20999992</v>
      </c>
      <c r="T394" s="224">
        <v>8884</v>
      </c>
      <c r="U394" s="225">
        <v>480148228.26599997</v>
      </c>
      <c r="V394" s="225">
        <v>6250</v>
      </c>
      <c r="W394" s="225">
        <v>491338880.26999986</v>
      </c>
      <c r="X394" s="225">
        <v>346</v>
      </c>
      <c r="Y394" s="225">
        <v>37844585.799999997</v>
      </c>
      <c r="Z394" s="225">
        <v>1530</v>
      </c>
      <c r="AA394" s="225">
        <v>78720124</v>
      </c>
      <c r="AB394" s="225">
        <v>6237</v>
      </c>
      <c r="AC394" s="225">
        <v>275096963.07799995</v>
      </c>
      <c r="AD394" s="225">
        <v>3465</v>
      </c>
      <c r="AE394" s="225">
        <v>152621354.28400004</v>
      </c>
      <c r="AF394" s="225">
        <v>2413</v>
      </c>
      <c r="AG394" s="225">
        <v>107261968.60399999</v>
      </c>
      <c r="AH394" s="225">
        <v>4635</v>
      </c>
      <c r="AI394" s="225">
        <v>119658932.61</v>
      </c>
      <c r="AJ394" s="225">
        <v>14610</v>
      </c>
      <c r="AK394" s="225">
        <v>471966161.12134999</v>
      </c>
      <c r="AL394" s="225">
        <v>2303</v>
      </c>
      <c r="AM394" s="225">
        <v>165289169.56560001</v>
      </c>
      <c r="AN394" s="225">
        <v>1100</v>
      </c>
      <c r="AO394" s="226">
        <v>43347825.863999993</v>
      </c>
      <c r="AP394" s="227">
        <v>210</v>
      </c>
      <c r="AQ394" s="225">
        <v>8853048.3999999985</v>
      </c>
      <c r="AR394" s="225">
        <v>364</v>
      </c>
      <c r="AS394" s="225">
        <v>11735296.901999999</v>
      </c>
      <c r="AT394" s="225">
        <v>9240</v>
      </c>
      <c r="AU394" s="225">
        <v>318089173.00999993</v>
      </c>
      <c r="AV394" s="225">
        <v>3242</v>
      </c>
      <c r="AW394" s="225">
        <v>115335449.24999997</v>
      </c>
      <c r="AX394" s="225">
        <v>1520</v>
      </c>
      <c r="AY394" s="225">
        <v>55002648.959999986</v>
      </c>
      <c r="AZ394" s="225">
        <v>2100</v>
      </c>
      <c r="BA394" s="225">
        <v>65318402.79999999</v>
      </c>
      <c r="BB394" s="225">
        <v>3219</v>
      </c>
      <c r="BC394" s="225">
        <v>97466176.668000013</v>
      </c>
      <c r="BD394" s="225">
        <v>2254</v>
      </c>
      <c r="BE394" s="225">
        <v>71714712.636000007</v>
      </c>
      <c r="BF394" s="224">
        <v>12199</v>
      </c>
      <c r="BG394" s="225">
        <v>508383608.12399983</v>
      </c>
      <c r="BH394" s="225">
        <v>14482</v>
      </c>
      <c r="BI394" s="225">
        <v>758060313.25919986</v>
      </c>
      <c r="BJ394" s="227">
        <v>3026</v>
      </c>
      <c r="BK394" s="227">
        <v>164479559.44769996</v>
      </c>
      <c r="BL394" s="225">
        <v>8519</v>
      </c>
      <c r="BM394" s="225">
        <v>219027482.352</v>
      </c>
      <c r="BN394" s="225">
        <v>8840</v>
      </c>
      <c r="BO394" s="225">
        <v>324547674.11640006</v>
      </c>
      <c r="BP394" s="225">
        <v>3345</v>
      </c>
      <c r="BQ394" s="225">
        <v>113532584.00399998</v>
      </c>
      <c r="BR394" s="225">
        <v>3070</v>
      </c>
      <c r="BS394" s="225">
        <v>135356768.56799999</v>
      </c>
      <c r="BT394" s="225">
        <v>2736</v>
      </c>
      <c r="BU394" s="225">
        <v>81318641.502000034</v>
      </c>
      <c r="BV394" s="225">
        <v>5005</v>
      </c>
      <c r="BW394" s="225">
        <v>212662020.64799997</v>
      </c>
      <c r="BX394" s="225">
        <v>5250</v>
      </c>
      <c r="BY394" s="225">
        <v>186068404.53599998</v>
      </c>
      <c r="BZ394" s="225">
        <v>3980</v>
      </c>
      <c r="CA394" s="228">
        <v>130914022.00799997</v>
      </c>
      <c r="CB394" s="229">
        <v>1742</v>
      </c>
      <c r="CC394" s="227">
        <v>63852334.265999995</v>
      </c>
      <c r="CD394" s="227">
        <v>2960</v>
      </c>
      <c r="CE394" s="227">
        <v>97395978.091999978</v>
      </c>
      <c r="CF394" s="225">
        <v>435</v>
      </c>
      <c r="CG394" s="225">
        <v>15002156.399999999</v>
      </c>
      <c r="CH394" s="227">
        <v>782</v>
      </c>
      <c r="CI394" s="227">
        <v>26131913.639999997</v>
      </c>
      <c r="CJ394" s="225">
        <v>0</v>
      </c>
      <c r="CK394" s="225">
        <v>0</v>
      </c>
      <c r="CL394" s="227">
        <v>540</v>
      </c>
      <c r="CM394" s="227">
        <v>11211997.551999997</v>
      </c>
      <c r="CN394" s="227">
        <v>960</v>
      </c>
      <c r="CO394" s="227">
        <v>18717878.340000004</v>
      </c>
      <c r="CP394" s="227">
        <v>2759</v>
      </c>
      <c r="CQ394" s="227">
        <v>61153135.539999984</v>
      </c>
      <c r="CR394" s="227">
        <v>2345</v>
      </c>
      <c r="CS394" s="227">
        <v>70911768.653599963</v>
      </c>
      <c r="CT394" s="227">
        <v>5500</v>
      </c>
      <c r="CU394" s="227">
        <v>174982712.48359993</v>
      </c>
      <c r="CV394" s="227">
        <v>1605</v>
      </c>
      <c r="CW394" s="227">
        <v>56636862.57599999</v>
      </c>
      <c r="CX394" s="227">
        <v>4903</v>
      </c>
      <c r="CY394" s="227">
        <v>195758450.08860001</v>
      </c>
      <c r="CZ394" s="227">
        <v>2600</v>
      </c>
      <c r="DA394" s="227">
        <v>87525146.519999996</v>
      </c>
      <c r="DB394" s="227">
        <v>85</v>
      </c>
      <c r="DC394" s="230">
        <v>3221068.2</v>
      </c>
      <c r="DD394" s="225">
        <v>1430</v>
      </c>
      <c r="DE394" s="225">
        <v>61682773.151999995</v>
      </c>
      <c r="DF394" s="229">
        <v>370</v>
      </c>
      <c r="DG394" s="227">
        <v>14315238.84</v>
      </c>
      <c r="DH394" s="227">
        <v>2930</v>
      </c>
      <c r="DI394" s="227">
        <v>103389593.55311999</v>
      </c>
      <c r="DJ394" s="227">
        <v>750</v>
      </c>
      <c r="DK394" s="227">
        <v>33370037.552000001</v>
      </c>
      <c r="DL394" s="227">
        <v>1610</v>
      </c>
      <c r="DM394" s="231">
        <v>90189750.673999995</v>
      </c>
      <c r="DN394" s="228">
        <v>221116</v>
      </c>
      <c r="DO394" s="232">
        <v>9525660482.5121689</v>
      </c>
    </row>
    <row r="395" spans="1:119" s="39" customFormat="1" ht="21.75" hidden="1" customHeight="1" x14ac:dyDescent="0.2">
      <c r="A395" s="253" t="s">
        <v>524</v>
      </c>
      <c r="B395" s="254"/>
      <c r="C395" s="222" t="s">
        <v>522</v>
      </c>
      <c r="D395" s="222"/>
      <c r="E395" s="162"/>
      <c r="F395" s="162"/>
      <c r="G395" s="162"/>
      <c r="H395" s="162"/>
      <c r="I395" s="162"/>
      <c r="J395" s="162"/>
      <c r="K395" s="162"/>
      <c r="L395" s="162"/>
      <c r="M395" s="223"/>
      <c r="N395" s="227">
        <v>16562</v>
      </c>
      <c r="O395" s="225">
        <v>866245899.36500025</v>
      </c>
      <c r="P395" s="225">
        <v>14734</v>
      </c>
      <c r="Q395" s="225">
        <v>1001073339.7</v>
      </c>
      <c r="R395" s="225">
        <v>10907</v>
      </c>
      <c r="S395" s="225">
        <v>448590044.20999992</v>
      </c>
      <c r="T395" s="224">
        <v>8884</v>
      </c>
      <c r="U395" s="225">
        <v>473196486.14349997</v>
      </c>
      <c r="V395" s="225">
        <v>6250</v>
      </c>
      <c r="W395" s="225">
        <v>491338880.26999986</v>
      </c>
      <c r="X395" s="225">
        <v>285</v>
      </c>
      <c r="Y395" s="225">
        <v>37852921.399999999</v>
      </c>
      <c r="Z395" s="225">
        <v>1530</v>
      </c>
      <c r="AA395" s="225">
        <v>78720124</v>
      </c>
      <c r="AB395" s="225">
        <v>6237</v>
      </c>
      <c r="AC395" s="225">
        <v>278823960.51999998</v>
      </c>
      <c r="AD395" s="225">
        <v>3465</v>
      </c>
      <c r="AE395" s="225">
        <v>152621354.28400004</v>
      </c>
      <c r="AF395" s="225">
        <v>2413</v>
      </c>
      <c r="AG395" s="225">
        <v>107261968.60399999</v>
      </c>
      <c r="AH395" s="225">
        <v>4635</v>
      </c>
      <c r="AI395" s="225">
        <v>119658932.61</v>
      </c>
      <c r="AJ395" s="225">
        <v>14600</v>
      </c>
      <c r="AK395" s="225">
        <v>475027739.71799994</v>
      </c>
      <c r="AL395" s="225">
        <v>2303</v>
      </c>
      <c r="AM395" s="225">
        <v>150439231.4808</v>
      </c>
      <c r="AN395" s="225">
        <v>1100</v>
      </c>
      <c r="AO395" s="226">
        <v>43347825.863999993</v>
      </c>
      <c r="AP395" s="227">
        <v>210</v>
      </c>
      <c r="AQ395" s="225">
        <v>8853048.3999999985</v>
      </c>
      <c r="AR395" s="225">
        <v>364</v>
      </c>
      <c r="AS395" s="225">
        <v>11735296.901999999</v>
      </c>
      <c r="AT395" s="225">
        <v>9240</v>
      </c>
      <c r="AU395" s="225">
        <v>318089173.00999993</v>
      </c>
      <c r="AV395" s="225">
        <v>3242</v>
      </c>
      <c r="AW395" s="225">
        <v>115335449.24999997</v>
      </c>
      <c r="AX395" s="225">
        <v>1520</v>
      </c>
      <c r="AY395" s="225">
        <v>55002648.959999986</v>
      </c>
      <c r="AZ395" s="225">
        <v>2100</v>
      </c>
      <c r="BA395" s="225">
        <v>65318402.79999999</v>
      </c>
      <c r="BB395" s="225">
        <v>3219</v>
      </c>
      <c r="BC395" s="225">
        <v>94361887.018000007</v>
      </c>
      <c r="BD395" s="225">
        <v>2254</v>
      </c>
      <c r="BE395" s="225">
        <v>71714712.636000007</v>
      </c>
      <c r="BF395" s="225">
        <v>11610</v>
      </c>
      <c r="BG395" s="225">
        <v>513006999.95999998</v>
      </c>
      <c r="BH395" s="225">
        <v>14482</v>
      </c>
      <c r="BI395" s="225">
        <v>752864150.28719985</v>
      </c>
      <c r="BJ395" s="227">
        <v>3026</v>
      </c>
      <c r="BK395" s="227">
        <v>163018938.70919997</v>
      </c>
      <c r="BL395" s="225">
        <v>8519</v>
      </c>
      <c r="BM395" s="225">
        <v>217436819.03999999</v>
      </c>
      <c r="BN395" s="225">
        <v>8840</v>
      </c>
      <c r="BO395" s="225">
        <v>324547674.11640006</v>
      </c>
      <c r="BP395" s="225">
        <v>3345</v>
      </c>
      <c r="BQ395" s="225">
        <v>113524485.64799999</v>
      </c>
      <c r="BR395" s="225">
        <v>3070</v>
      </c>
      <c r="BS395" s="225">
        <v>135356768.56799999</v>
      </c>
      <c r="BT395" s="225">
        <v>2736</v>
      </c>
      <c r="BU395" s="225">
        <v>81318641.502000034</v>
      </c>
      <c r="BV395" s="225">
        <v>5005</v>
      </c>
      <c r="BW395" s="225">
        <v>212662020.64799997</v>
      </c>
      <c r="BX395" s="225">
        <v>5250</v>
      </c>
      <c r="BY395" s="225">
        <v>186060306.17999998</v>
      </c>
      <c r="BZ395" s="225">
        <v>3980</v>
      </c>
      <c r="CA395" s="228">
        <v>130914022.00799997</v>
      </c>
      <c r="CB395" s="229">
        <v>1742</v>
      </c>
      <c r="CC395" s="227">
        <v>63852334.265999995</v>
      </c>
      <c r="CD395" s="227">
        <v>2960</v>
      </c>
      <c r="CE395" s="227">
        <v>97395978.091999978</v>
      </c>
      <c r="CF395" s="225">
        <v>435</v>
      </c>
      <c r="CG395" s="225">
        <v>15002477</v>
      </c>
      <c r="CH395" s="227">
        <v>812</v>
      </c>
      <c r="CI395" s="227">
        <v>27205282.439999998</v>
      </c>
      <c r="CJ395" s="225">
        <v>0</v>
      </c>
      <c r="CK395" s="225">
        <v>0</v>
      </c>
      <c r="CL395" s="227">
        <v>540</v>
      </c>
      <c r="CM395" s="227">
        <v>11211997.551999997</v>
      </c>
      <c r="CN395" s="227">
        <v>960</v>
      </c>
      <c r="CO395" s="227">
        <v>18717878.340000004</v>
      </c>
      <c r="CP395" s="227">
        <v>2759</v>
      </c>
      <c r="CQ395" s="227">
        <v>61153135.539999984</v>
      </c>
      <c r="CR395" s="227">
        <v>2345</v>
      </c>
      <c r="CS395" s="227">
        <v>70911768.653599963</v>
      </c>
      <c r="CT395" s="227">
        <v>5500</v>
      </c>
      <c r="CU395" s="227">
        <v>174982712.48359993</v>
      </c>
      <c r="CV395" s="227">
        <v>1605</v>
      </c>
      <c r="CW395" s="227">
        <v>56636862.57599999</v>
      </c>
      <c r="CX395" s="227">
        <v>4845</v>
      </c>
      <c r="CY395" s="227">
        <v>195764612.34120002</v>
      </c>
      <c r="CZ395" s="227">
        <v>2600</v>
      </c>
      <c r="DA395" s="227">
        <v>87525146.519999996</v>
      </c>
      <c r="DB395" s="227">
        <v>85</v>
      </c>
      <c r="DC395" s="230">
        <v>3221068.2</v>
      </c>
      <c r="DD395" s="225">
        <v>1430</v>
      </c>
      <c r="DE395" s="225">
        <v>61682773.151999995</v>
      </c>
      <c r="DF395" s="229">
        <v>370</v>
      </c>
      <c r="DG395" s="227">
        <v>14315238.84</v>
      </c>
      <c r="DH395" s="227">
        <v>2930</v>
      </c>
      <c r="DI395" s="227">
        <v>103389593.55311999</v>
      </c>
      <c r="DJ395" s="227">
        <v>750</v>
      </c>
      <c r="DK395" s="227">
        <v>33370037.552000001</v>
      </c>
      <c r="DL395" s="227">
        <v>1610</v>
      </c>
      <c r="DM395" s="231">
        <v>90189750.673999995</v>
      </c>
      <c r="DN395" s="228">
        <v>220195</v>
      </c>
      <c r="DO395" s="232">
        <v>9481848801.5876217</v>
      </c>
    </row>
    <row r="396" spans="1:119" s="39" customFormat="1" ht="21.75" hidden="1" customHeight="1" x14ac:dyDescent="0.2">
      <c r="A396" s="251" t="s">
        <v>525</v>
      </c>
      <c r="B396" s="252"/>
      <c r="C396" s="222" t="s">
        <v>522</v>
      </c>
      <c r="D396" s="222"/>
      <c r="E396" s="162"/>
      <c r="F396" s="162"/>
      <c r="G396" s="162"/>
      <c r="H396" s="162"/>
      <c r="I396" s="162"/>
      <c r="J396" s="162"/>
      <c r="K396" s="162"/>
      <c r="L396" s="162"/>
      <c r="M396" s="223"/>
      <c r="N396" s="234">
        <v>16562</v>
      </c>
      <c r="O396" s="235">
        <v>866245899.36500025</v>
      </c>
      <c r="P396" s="235">
        <v>14734</v>
      </c>
      <c r="Q396" s="235">
        <v>1002586892.3000001</v>
      </c>
      <c r="R396" s="235">
        <v>10907</v>
      </c>
      <c r="S396" s="235">
        <v>448590044.20999992</v>
      </c>
      <c r="T396" s="236">
        <v>8884</v>
      </c>
      <c r="U396" s="235">
        <v>464406431.63599998</v>
      </c>
      <c r="V396" s="235">
        <v>6250</v>
      </c>
      <c r="W396" s="235">
        <v>491338880.26999986</v>
      </c>
      <c r="X396" s="235">
        <v>285</v>
      </c>
      <c r="Y396" s="235">
        <v>37852921.399999999</v>
      </c>
      <c r="Z396" s="235">
        <v>1530</v>
      </c>
      <c r="AA396" s="235">
        <v>78720124</v>
      </c>
      <c r="AB396" s="235">
        <v>6237</v>
      </c>
      <c r="AC396" s="235">
        <v>278823960.51999998</v>
      </c>
      <c r="AD396" s="235">
        <v>3465</v>
      </c>
      <c r="AE396" s="235">
        <v>152621354.28400004</v>
      </c>
      <c r="AF396" s="235">
        <v>2413</v>
      </c>
      <c r="AG396" s="235">
        <v>107261968.60399999</v>
      </c>
      <c r="AH396" s="235">
        <v>4635</v>
      </c>
      <c r="AI396" s="235">
        <v>119658932.61</v>
      </c>
      <c r="AJ396" s="235">
        <v>14600</v>
      </c>
      <c r="AK396" s="235">
        <v>475027739.71799994</v>
      </c>
      <c r="AL396" s="235">
        <v>2303</v>
      </c>
      <c r="AM396" s="235">
        <v>150439231.4808</v>
      </c>
      <c r="AN396" s="235">
        <v>1100</v>
      </c>
      <c r="AO396" s="237">
        <v>43347825.863999993</v>
      </c>
      <c r="AP396" s="234">
        <v>210</v>
      </c>
      <c r="AQ396" s="235">
        <v>8839583.1999999993</v>
      </c>
      <c r="AR396" s="235">
        <v>410</v>
      </c>
      <c r="AS396" s="235">
        <v>13451212.221999999</v>
      </c>
      <c r="AT396" s="235">
        <v>9240</v>
      </c>
      <c r="AU396" s="235">
        <v>328593215.22999996</v>
      </c>
      <c r="AV396" s="235">
        <v>3242</v>
      </c>
      <c r="AW396" s="235">
        <v>115335449.24999997</v>
      </c>
      <c r="AX396" s="235">
        <v>1520</v>
      </c>
      <c r="AY396" s="235">
        <v>55002648.959999986</v>
      </c>
      <c r="AZ396" s="235">
        <v>2100</v>
      </c>
      <c r="BA396" s="235">
        <v>65318402.79999999</v>
      </c>
      <c r="BB396" s="235">
        <v>3219</v>
      </c>
      <c r="BC396" s="235">
        <v>94361887.018000007</v>
      </c>
      <c r="BD396" s="235">
        <v>2254</v>
      </c>
      <c r="BE396" s="235">
        <v>71714712.636000007</v>
      </c>
      <c r="BF396" s="235">
        <v>11610</v>
      </c>
      <c r="BG396" s="235">
        <v>513006999.95999998</v>
      </c>
      <c r="BH396" s="235">
        <v>14482</v>
      </c>
      <c r="BI396" s="235">
        <v>748789542.29519975</v>
      </c>
      <c r="BJ396" s="238">
        <v>3050</v>
      </c>
      <c r="BK396" s="238">
        <v>173407921.43639994</v>
      </c>
      <c r="BL396" s="235">
        <v>8519</v>
      </c>
      <c r="BM396" s="235">
        <v>217436819.03999999</v>
      </c>
      <c r="BN396" s="235">
        <v>9000</v>
      </c>
      <c r="BO396" s="235">
        <v>330328207.53239989</v>
      </c>
      <c r="BP396" s="235">
        <v>3345</v>
      </c>
      <c r="BQ396" s="235">
        <v>113524485.64799999</v>
      </c>
      <c r="BR396" s="235">
        <v>3070</v>
      </c>
      <c r="BS396" s="235">
        <v>135356768.56799999</v>
      </c>
      <c r="BT396" s="235">
        <v>2736</v>
      </c>
      <c r="BU396" s="235">
        <v>81318641.502000034</v>
      </c>
      <c r="BV396" s="235">
        <v>5005</v>
      </c>
      <c r="BW396" s="235">
        <v>212662020.64799997</v>
      </c>
      <c r="BX396" s="235">
        <v>5250</v>
      </c>
      <c r="BY396" s="235">
        <v>186060306.17999998</v>
      </c>
      <c r="BZ396" s="235">
        <v>3980</v>
      </c>
      <c r="CA396" s="239">
        <v>130914022.00799997</v>
      </c>
      <c r="CB396" s="238">
        <v>1742</v>
      </c>
      <c r="CC396" s="238">
        <v>63852334.265999995</v>
      </c>
      <c r="CD396" s="238">
        <v>2960</v>
      </c>
      <c r="CE396" s="238">
        <v>97395978.091999978</v>
      </c>
      <c r="CF396" s="235">
        <v>435</v>
      </c>
      <c r="CG396" s="235">
        <v>15002477</v>
      </c>
      <c r="CH396" s="238">
        <v>1076</v>
      </c>
      <c r="CI396" s="238">
        <v>35876486.520000003</v>
      </c>
      <c r="CJ396" s="235">
        <v>0</v>
      </c>
      <c r="CK396" s="235">
        <v>0</v>
      </c>
      <c r="CL396" s="238">
        <v>540</v>
      </c>
      <c r="CM396" s="238">
        <v>11211997.551999997</v>
      </c>
      <c r="CN396" s="238">
        <v>960</v>
      </c>
      <c r="CO396" s="238">
        <v>18717878.340000004</v>
      </c>
      <c r="CP396" s="238">
        <v>2759</v>
      </c>
      <c r="CQ396" s="238">
        <v>61153135.539999984</v>
      </c>
      <c r="CR396" s="238">
        <v>2345</v>
      </c>
      <c r="CS396" s="238">
        <v>70911768.653599963</v>
      </c>
      <c r="CT396" s="238">
        <v>5500</v>
      </c>
      <c r="CU396" s="238">
        <v>174982712.48359993</v>
      </c>
      <c r="CV396" s="234">
        <v>1605</v>
      </c>
      <c r="CW396" s="238">
        <v>56636862.57599999</v>
      </c>
      <c r="CX396" s="238">
        <v>4845</v>
      </c>
      <c r="CY396" s="238">
        <v>195764612.34120002</v>
      </c>
      <c r="CZ396" s="238">
        <v>2600</v>
      </c>
      <c r="DA396" s="238">
        <v>87525146.519999996</v>
      </c>
      <c r="DB396" s="238">
        <v>85</v>
      </c>
      <c r="DC396" s="240">
        <v>3221068.2</v>
      </c>
      <c r="DD396" s="225">
        <v>1430</v>
      </c>
      <c r="DE396" s="225">
        <v>61682773.151999995</v>
      </c>
      <c r="DF396" s="238">
        <v>370</v>
      </c>
      <c r="DG396" s="238">
        <v>14315238.84</v>
      </c>
      <c r="DH396" s="238">
        <v>2930</v>
      </c>
      <c r="DI396" s="238">
        <v>103389593.55311999</v>
      </c>
      <c r="DJ396" s="238">
        <v>750</v>
      </c>
      <c r="DK396" s="238">
        <v>33370037.552000001</v>
      </c>
      <c r="DL396" s="238">
        <v>1610</v>
      </c>
      <c r="DM396" s="241">
        <v>90189750.673999995</v>
      </c>
      <c r="DN396" s="240">
        <v>220815</v>
      </c>
      <c r="DO396" s="242">
        <v>9515585129.0593224</v>
      </c>
    </row>
    <row r="397" spans="1:119" s="39" customFormat="1" ht="21.75" hidden="1" customHeight="1" x14ac:dyDescent="0.2">
      <c r="A397" s="251" t="s">
        <v>526</v>
      </c>
      <c r="B397" s="252"/>
      <c r="C397" s="222" t="s">
        <v>522</v>
      </c>
      <c r="D397" s="222"/>
      <c r="E397" s="162"/>
      <c r="F397" s="162"/>
      <c r="G397" s="162"/>
      <c r="H397" s="162"/>
      <c r="I397" s="162"/>
      <c r="J397" s="162"/>
      <c r="K397" s="162"/>
      <c r="L397" s="162"/>
      <c r="M397" s="223"/>
      <c r="N397" s="234">
        <v>16415</v>
      </c>
      <c r="O397" s="235">
        <v>868130033.50500035</v>
      </c>
      <c r="P397" s="235">
        <v>14734</v>
      </c>
      <c r="Q397" s="235">
        <v>1002586892.3000001</v>
      </c>
      <c r="R397" s="235">
        <v>10907</v>
      </c>
      <c r="S397" s="235">
        <v>448590044.20999992</v>
      </c>
      <c r="T397" s="235">
        <v>8684</v>
      </c>
      <c r="U397" s="235">
        <v>443059934.66000003</v>
      </c>
      <c r="V397" s="235">
        <v>5775</v>
      </c>
      <c r="W397" s="235">
        <v>491344279.17399991</v>
      </c>
      <c r="X397" s="235">
        <v>285</v>
      </c>
      <c r="Y397" s="235">
        <v>37852921.399999999</v>
      </c>
      <c r="Z397" s="235">
        <v>1530</v>
      </c>
      <c r="AA397" s="235">
        <v>78720124</v>
      </c>
      <c r="AB397" s="235">
        <v>6237</v>
      </c>
      <c r="AC397" s="235">
        <v>278823960.51999998</v>
      </c>
      <c r="AD397" s="235">
        <v>3465</v>
      </c>
      <c r="AE397" s="235">
        <v>152621354.28400004</v>
      </c>
      <c r="AF397" s="235">
        <v>2361</v>
      </c>
      <c r="AG397" s="235">
        <v>97441734.123999983</v>
      </c>
      <c r="AH397" s="235">
        <v>4635</v>
      </c>
      <c r="AI397" s="235">
        <v>119658932.61</v>
      </c>
      <c r="AJ397" s="235">
        <v>14644</v>
      </c>
      <c r="AK397" s="235">
        <v>480769044.51799995</v>
      </c>
      <c r="AL397" s="235">
        <v>2303</v>
      </c>
      <c r="AM397" s="235">
        <v>150439231.4208</v>
      </c>
      <c r="AN397" s="235">
        <v>1100</v>
      </c>
      <c r="AO397" s="237">
        <v>43347825.863999993</v>
      </c>
      <c r="AP397" s="234">
        <v>210</v>
      </c>
      <c r="AQ397" s="235">
        <v>8839583.1999999993</v>
      </c>
      <c r="AR397" s="235">
        <v>410</v>
      </c>
      <c r="AS397" s="235">
        <v>13451212.221999999</v>
      </c>
      <c r="AT397" s="235">
        <v>9240</v>
      </c>
      <c r="AU397" s="235">
        <v>328593215.22999996</v>
      </c>
      <c r="AV397" s="235">
        <v>3242</v>
      </c>
      <c r="AW397" s="235">
        <v>115335449.24999997</v>
      </c>
      <c r="AX397" s="235">
        <v>1520</v>
      </c>
      <c r="AY397" s="235">
        <v>55002648.959999986</v>
      </c>
      <c r="AZ397" s="235">
        <v>2100</v>
      </c>
      <c r="BA397" s="235">
        <v>65318402.79999999</v>
      </c>
      <c r="BB397" s="235">
        <v>3219</v>
      </c>
      <c r="BC397" s="235">
        <v>94361887.018000007</v>
      </c>
      <c r="BD397" s="235">
        <v>2254</v>
      </c>
      <c r="BE397" s="235">
        <v>71714712.636000007</v>
      </c>
      <c r="BF397" s="235">
        <v>11610</v>
      </c>
      <c r="BG397" s="235">
        <v>513006999.95999998</v>
      </c>
      <c r="BH397" s="235">
        <v>14482</v>
      </c>
      <c r="BI397" s="235">
        <v>748789542.29519975</v>
      </c>
      <c r="BJ397" s="238">
        <v>3050</v>
      </c>
      <c r="BK397" s="238">
        <v>173407921.43639994</v>
      </c>
      <c r="BL397" s="235">
        <v>8572</v>
      </c>
      <c r="BM397" s="235">
        <v>217375533.14399993</v>
      </c>
      <c r="BN397" s="235">
        <v>9000</v>
      </c>
      <c r="BO397" s="235">
        <v>330328207.53239989</v>
      </c>
      <c r="BP397" s="235">
        <v>3345</v>
      </c>
      <c r="BQ397" s="235">
        <v>113524485.64799999</v>
      </c>
      <c r="BR397" s="235">
        <v>3070</v>
      </c>
      <c r="BS397" s="235">
        <v>135356768.56799999</v>
      </c>
      <c r="BT397" s="235">
        <v>2736</v>
      </c>
      <c r="BU397" s="235">
        <v>81318641.502000034</v>
      </c>
      <c r="BV397" s="235">
        <v>5005</v>
      </c>
      <c r="BW397" s="235">
        <v>212662020.64799997</v>
      </c>
      <c r="BX397" s="235">
        <v>5250</v>
      </c>
      <c r="BY397" s="235">
        <v>186060306.17999998</v>
      </c>
      <c r="BZ397" s="235">
        <v>3980</v>
      </c>
      <c r="CA397" s="239">
        <v>130914022.00799997</v>
      </c>
      <c r="CB397" s="238">
        <v>1742</v>
      </c>
      <c r="CC397" s="238">
        <v>63852334.265999995</v>
      </c>
      <c r="CD397" s="238">
        <v>2960</v>
      </c>
      <c r="CE397" s="238">
        <v>97395978.091999978</v>
      </c>
      <c r="CF397" s="235">
        <v>435</v>
      </c>
      <c r="CG397" s="235">
        <v>15002477</v>
      </c>
      <c r="CH397" s="238">
        <v>1076</v>
      </c>
      <c r="CI397" s="238">
        <v>35876486.520000003</v>
      </c>
      <c r="CJ397" s="235">
        <v>0</v>
      </c>
      <c r="CK397" s="235">
        <v>0</v>
      </c>
      <c r="CL397" s="238">
        <v>540</v>
      </c>
      <c r="CM397" s="238">
        <v>11211997.551999997</v>
      </c>
      <c r="CN397" s="238">
        <v>960</v>
      </c>
      <c r="CO397" s="238">
        <v>18717878.340000004</v>
      </c>
      <c r="CP397" s="238">
        <v>2759</v>
      </c>
      <c r="CQ397" s="238">
        <v>61153135.539999984</v>
      </c>
      <c r="CR397" s="238">
        <v>2345</v>
      </c>
      <c r="CS397" s="238">
        <v>70911768.653599963</v>
      </c>
      <c r="CT397" s="238">
        <v>5500</v>
      </c>
      <c r="CU397" s="238">
        <v>174982712.48359993</v>
      </c>
      <c r="CV397" s="234">
        <v>1605</v>
      </c>
      <c r="CW397" s="238">
        <v>56636862.57599999</v>
      </c>
      <c r="CX397" s="238">
        <v>4845</v>
      </c>
      <c r="CY397" s="238">
        <v>195764612.34120002</v>
      </c>
      <c r="CZ397" s="238">
        <v>2600</v>
      </c>
      <c r="DA397" s="238">
        <v>87525146.519999996</v>
      </c>
      <c r="DB397" s="238">
        <v>85</v>
      </c>
      <c r="DC397" s="240">
        <v>3221068.2</v>
      </c>
      <c r="DD397" s="225">
        <v>1430</v>
      </c>
      <c r="DE397" s="225">
        <v>61682773.151999995</v>
      </c>
      <c r="DF397" s="238">
        <v>370</v>
      </c>
      <c r="DG397" s="238">
        <v>14315238.84</v>
      </c>
      <c r="DH397" s="238">
        <v>2930</v>
      </c>
      <c r="DI397" s="238">
        <v>103389593.55311999</v>
      </c>
      <c r="DJ397" s="238">
        <v>750</v>
      </c>
      <c r="DK397" s="238">
        <v>33370037.552000001</v>
      </c>
      <c r="DL397" s="238">
        <v>1610</v>
      </c>
      <c r="DM397" s="241">
        <v>90189750.673999995</v>
      </c>
      <c r="DN397" s="240">
        <v>219912</v>
      </c>
      <c r="DO397" s="242">
        <v>9483947724.6833191</v>
      </c>
    </row>
    <row r="398" spans="1:119" s="39" customFormat="1" ht="21.75" hidden="1" customHeight="1" x14ac:dyDescent="0.2">
      <c r="A398" s="253" t="s">
        <v>527</v>
      </c>
      <c r="B398" s="254"/>
      <c r="C398" s="222" t="s">
        <v>522</v>
      </c>
      <c r="D398" s="222"/>
      <c r="E398" s="162"/>
      <c r="F398" s="162"/>
      <c r="G398" s="162"/>
      <c r="H398" s="162"/>
      <c r="I398" s="162"/>
      <c r="J398" s="162"/>
      <c r="K398" s="162"/>
      <c r="L398" s="162"/>
      <c r="M398" s="223"/>
      <c r="N398" s="234">
        <v>16415</v>
      </c>
      <c r="O398" s="235">
        <v>868130033.50500035</v>
      </c>
      <c r="P398" s="235">
        <v>14734</v>
      </c>
      <c r="Q398" s="235">
        <v>1002586892.3000001</v>
      </c>
      <c r="R398" s="235">
        <v>10907</v>
      </c>
      <c r="S398" s="235">
        <v>448590044.20999992</v>
      </c>
      <c r="T398" s="235">
        <v>8684</v>
      </c>
      <c r="U398" s="235">
        <v>443059934.66000003</v>
      </c>
      <c r="V398" s="235">
        <v>5775</v>
      </c>
      <c r="W398" s="235">
        <v>491344279.17399991</v>
      </c>
      <c r="X398" s="235">
        <v>285</v>
      </c>
      <c r="Y398" s="235">
        <v>37852921.399999999</v>
      </c>
      <c r="Z398" s="235">
        <v>1530</v>
      </c>
      <c r="AA398" s="235">
        <v>78720124</v>
      </c>
      <c r="AB398" s="235">
        <v>6237</v>
      </c>
      <c r="AC398" s="235">
        <v>278823960.51999998</v>
      </c>
      <c r="AD398" s="235">
        <v>3465</v>
      </c>
      <c r="AE398" s="235">
        <v>152621354.28400004</v>
      </c>
      <c r="AF398" s="235">
        <v>2361</v>
      </c>
      <c r="AG398" s="235">
        <v>97441734.123999983</v>
      </c>
      <c r="AH398" s="235">
        <v>4635</v>
      </c>
      <c r="AI398" s="235">
        <v>119658932.61</v>
      </c>
      <c r="AJ398" s="235">
        <v>14766</v>
      </c>
      <c r="AK398" s="235">
        <v>496688116.91799998</v>
      </c>
      <c r="AL398" s="235">
        <v>2303</v>
      </c>
      <c r="AM398" s="235">
        <v>150439231.4208</v>
      </c>
      <c r="AN398" s="235">
        <v>1100</v>
      </c>
      <c r="AO398" s="237">
        <v>43347825.863999993</v>
      </c>
      <c r="AP398" s="234">
        <v>210</v>
      </c>
      <c r="AQ398" s="235">
        <v>8839583.1999999993</v>
      </c>
      <c r="AR398" s="235">
        <v>410</v>
      </c>
      <c r="AS398" s="235">
        <v>13451212.221999999</v>
      </c>
      <c r="AT398" s="235">
        <v>9240</v>
      </c>
      <c r="AU398" s="235">
        <v>328593215.22999996</v>
      </c>
      <c r="AV398" s="235">
        <v>3160</v>
      </c>
      <c r="AW398" s="235">
        <v>112523819.30999999</v>
      </c>
      <c r="AX398" s="235">
        <v>1520</v>
      </c>
      <c r="AY398" s="235">
        <v>55002648.959999986</v>
      </c>
      <c r="AZ398" s="235">
        <v>2100</v>
      </c>
      <c r="BA398" s="235">
        <v>65318402.79999999</v>
      </c>
      <c r="BB398" s="235">
        <v>3219</v>
      </c>
      <c r="BC398" s="235">
        <v>94361887.018000007</v>
      </c>
      <c r="BD398" s="235">
        <v>2254</v>
      </c>
      <c r="BE398" s="235">
        <v>71714712.636000007</v>
      </c>
      <c r="BF398" s="235">
        <v>11610</v>
      </c>
      <c r="BG398" s="235">
        <v>513006999.95999998</v>
      </c>
      <c r="BH398" s="235">
        <v>14482</v>
      </c>
      <c r="BI398" s="235">
        <v>748789542.29519975</v>
      </c>
      <c r="BJ398" s="238">
        <v>3098</v>
      </c>
      <c r="BK398" s="238">
        <v>176147435.61239994</v>
      </c>
      <c r="BL398" s="235">
        <v>8572</v>
      </c>
      <c r="BM398" s="235">
        <v>217375533.14399993</v>
      </c>
      <c r="BN398" s="235">
        <v>9000</v>
      </c>
      <c r="BO398" s="235">
        <v>330328207.53239989</v>
      </c>
      <c r="BP398" s="235">
        <v>3345</v>
      </c>
      <c r="BQ398" s="235">
        <v>113524485.64799999</v>
      </c>
      <c r="BR398" s="235">
        <v>3070</v>
      </c>
      <c r="BS398" s="235">
        <v>135356768.56799999</v>
      </c>
      <c r="BT398" s="235">
        <v>2736</v>
      </c>
      <c r="BU398" s="235">
        <v>81318641.502000034</v>
      </c>
      <c r="BV398" s="235">
        <v>5005</v>
      </c>
      <c r="BW398" s="235">
        <v>212662020.64799997</v>
      </c>
      <c r="BX398" s="235">
        <v>5250</v>
      </c>
      <c r="BY398" s="235">
        <v>186060306.17999998</v>
      </c>
      <c r="BZ398" s="235">
        <v>3980</v>
      </c>
      <c r="CA398" s="239">
        <v>130914022.00799997</v>
      </c>
      <c r="CB398" s="238">
        <v>1742</v>
      </c>
      <c r="CC398" s="238">
        <v>63852334.265999995</v>
      </c>
      <c r="CD398" s="238">
        <v>2960</v>
      </c>
      <c r="CE398" s="238">
        <v>97395978.091999978</v>
      </c>
      <c r="CF398" s="235">
        <v>435</v>
      </c>
      <c r="CG398" s="235">
        <v>15002477</v>
      </c>
      <c r="CH398" s="238">
        <v>1076</v>
      </c>
      <c r="CI398" s="238">
        <v>35876486.520000003</v>
      </c>
      <c r="CJ398" s="235">
        <v>0</v>
      </c>
      <c r="CK398" s="235">
        <v>0</v>
      </c>
      <c r="CL398" s="238">
        <v>540</v>
      </c>
      <c r="CM398" s="238">
        <v>11211997.551999997</v>
      </c>
      <c r="CN398" s="238">
        <v>960</v>
      </c>
      <c r="CO398" s="238">
        <v>18717878.340000004</v>
      </c>
      <c r="CP398" s="238">
        <v>2759</v>
      </c>
      <c r="CQ398" s="238">
        <v>61153135.539999984</v>
      </c>
      <c r="CR398" s="238">
        <v>2345</v>
      </c>
      <c r="CS398" s="238">
        <v>70911768.653599963</v>
      </c>
      <c r="CT398" s="238">
        <v>5500</v>
      </c>
      <c r="CU398" s="238">
        <v>174982712.48359993</v>
      </c>
      <c r="CV398" s="234">
        <v>1605</v>
      </c>
      <c r="CW398" s="238">
        <v>56636862.57599999</v>
      </c>
      <c r="CX398" s="238">
        <v>4845</v>
      </c>
      <c r="CY398" s="238">
        <v>195764612.34120002</v>
      </c>
      <c r="CZ398" s="238">
        <v>2600</v>
      </c>
      <c r="DA398" s="238">
        <v>87525146.519999996</v>
      </c>
      <c r="DB398" s="238">
        <v>85</v>
      </c>
      <c r="DC398" s="240">
        <v>3221068.2</v>
      </c>
      <c r="DD398" s="225">
        <v>1430</v>
      </c>
      <c r="DE398" s="225">
        <v>61682773.151999995</v>
      </c>
      <c r="DF398" s="238">
        <v>370</v>
      </c>
      <c r="DG398" s="238">
        <v>14315238.84</v>
      </c>
      <c r="DH398" s="238">
        <v>2930</v>
      </c>
      <c r="DI398" s="238">
        <v>103389593.55311999</v>
      </c>
      <c r="DJ398" s="238">
        <v>750</v>
      </c>
      <c r="DK398" s="238">
        <v>33370037.552000001</v>
      </c>
      <c r="DL398" s="238">
        <v>1610</v>
      </c>
      <c r="DM398" s="241">
        <v>90189750.673999995</v>
      </c>
      <c r="DN398" s="240">
        <v>220000</v>
      </c>
      <c r="DO398" s="239">
        <v>9499794681.3193188</v>
      </c>
    </row>
    <row r="399" spans="1:119" s="39" customFormat="1" ht="21.75" hidden="1" customHeight="1" x14ac:dyDescent="0.2">
      <c r="A399" s="251" t="s">
        <v>528</v>
      </c>
      <c r="B399" s="252"/>
      <c r="C399" s="222" t="s">
        <v>522</v>
      </c>
      <c r="D399" s="222"/>
      <c r="E399" s="162"/>
      <c r="F399" s="162"/>
      <c r="G399" s="162"/>
      <c r="H399" s="162"/>
      <c r="I399" s="162"/>
      <c r="J399" s="162"/>
      <c r="K399" s="162"/>
      <c r="L399" s="162"/>
      <c r="M399" s="223"/>
      <c r="N399" s="234">
        <v>16415</v>
      </c>
      <c r="O399" s="235">
        <v>868130033.50500035</v>
      </c>
      <c r="P399" s="235">
        <v>14734</v>
      </c>
      <c r="Q399" s="235">
        <v>1002586892.3000001</v>
      </c>
      <c r="R399" s="235">
        <v>10907</v>
      </c>
      <c r="S399" s="235">
        <v>448590044.20999992</v>
      </c>
      <c r="T399" s="235">
        <v>8534</v>
      </c>
      <c r="U399" s="235">
        <v>437977254.47000003</v>
      </c>
      <c r="V399" s="235">
        <v>5775</v>
      </c>
      <c r="W399" s="235">
        <v>491344279.17399991</v>
      </c>
      <c r="X399" s="235">
        <v>285</v>
      </c>
      <c r="Y399" s="235">
        <v>37852921.399999999</v>
      </c>
      <c r="Z399" s="235">
        <v>1530</v>
      </c>
      <c r="AA399" s="235">
        <v>78720124</v>
      </c>
      <c r="AB399" s="235">
        <v>6237</v>
      </c>
      <c r="AC399" s="235">
        <v>278823960.51999998</v>
      </c>
      <c r="AD399" s="235">
        <v>3465</v>
      </c>
      <c r="AE399" s="235">
        <v>152621354.28400004</v>
      </c>
      <c r="AF399" s="235">
        <v>2361</v>
      </c>
      <c r="AG399" s="235">
        <v>97441734.123999983</v>
      </c>
      <c r="AH399" s="235">
        <v>4635</v>
      </c>
      <c r="AI399" s="235">
        <v>119658932.61</v>
      </c>
      <c r="AJ399" s="235">
        <v>14766</v>
      </c>
      <c r="AK399" s="235">
        <v>496688116.91799998</v>
      </c>
      <c r="AL399" s="235">
        <v>2303</v>
      </c>
      <c r="AM399" s="235">
        <v>150439231.4208</v>
      </c>
      <c r="AN399" s="235">
        <v>1100</v>
      </c>
      <c r="AO399" s="237">
        <v>43347825.863999993</v>
      </c>
      <c r="AP399" s="234">
        <v>210</v>
      </c>
      <c r="AQ399" s="235">
        <v>8839583.1999999993</v>
      </c>
      <c r="AR399" s="235">
        <v>410</v>
      </c>
      <c r="AS399" s="235">
        <v>13451212.221999999</v>
      </c>
      <c r="AT399" s="235">
        <v>9240</v>
      </c>
      <c r="AU399" s="235">
        <v>328593215.22999996</v>
      </c>
      <c r="AV399" s="235">
        <v>3160</v>
      </c>
      <c r="AW399" s="235">
        <v>112523819.30999999</v>
      </c>
      <c r="AX399" s="235">
        <v>1520</v>
      </c>
      <c r="AY399" s="235">
        <v>55002648.959999986</v>
      </c>
      <c r="AZ399" s="235">
        <v>2100</v>
      </c>
      <c r="BA399" s="235">
        <v>65529037</v>
      </c>
      <c r="BB399" s="235">
        <v>3219</v>
      </c>
      <c r="BC399" s="235">
        <v>94361887.018000007</v>
      </c>
      <c r="BD399" s="235">
        <v>2254</v>
      </c>
      <c r="BE399" s="235">
        <v>71714712.636000007</v>
      </c>
      <c r="BF399" s="235">
        <v>11610</v>
      </c>
      <c r="BG399" s="235">
        <v>513006999.95999998</v>
      </c>
      <c r="BH399" s="235">
        <v>14482</v>
      </c>
      <c r="BI399" s="235">
        <v>748789542.29519975</v>
      </c>
      <c r="BJ399" s="238">
        <v>3098</v>
      </c>
      <c r="BK399" s="238">
        <v>176147435.61239994</v>
      </c>
      <c r="BL399" s="235">
        <v>8572</v>
      </c>
      <c r="BM399" s="235">
        <v>217375533.14399993</v>
      </c>
      <c r="BN399" s="235">
        <v>9000</v>
      </c>
      <c r="BO399" s="235">
        <v>330328207.53239989</v>
      </c>
      <c r="BP399" s="235">
        <v>3345</v>
      </c>
      <c r="BQ399" s="235">
        <v>113524485.64799999</v>
      </c>
      <c r="BR399" s="235">
        <v>3070</v>
      </c>
      <c r="BS399" s="235">
        <v>135356768.56799999</v>
      </c>
      <c r="BT399" s="235">
        <v>2736</v>
      </c>
      <c r="BU399" s="235">
        <v>81318641.502000034</v>
      </c>
      <c r="BV399" s="235">
        <v>5005</v>
      </c>
      <c r="BW399" s="235">
        <v>212662020.64799997</v>
      </c>
      <c r="BX399" s="235">
        <v>5250</v>
      </c>
      <c r="BY399" s="235">
        <v>186060306.17999998</v>
      </c>
      <c r="BZ399" s="235">
        <v>3980</v>
      </c>
      <c r="CA399" s="239">
        <v>130914022.00799997</v>
      </c>
      <c r="CB399" s="238">
        <v>1742</v>
      </c>
      <c r="CC399" s="238">
        <v>63852334.265999995</v>
      </c>
      <c r="CD399" s="238">
        <v>2960</v>
      </c>
      <c r="CE399" s="238">
        <v>97395978.091999978</v>
      </c>
      <c r="CF399" s="235">
        <v>435</v>
      </c>
      <c r="CG399" s="235">
        <v>15002477</v>
      </c>
      <c r="CH399" s="238">
        <v>1076</v>
      </c>
      <c r="CI399" s="238">
        <v>35876486.520000003</v>
      </c>
      <c r="CJ399" s="235">
        <v>0</v>
      </c>
      <c r="CK399" s="235">
        <v>0</v>
      </c>
      <c r="CL399" s="238">
        <v>540</v>
      </c>
      <c r="CM399" s="238">
        <v>11211997.551999997</v>
      </c>
      <c r="CN399" s="238">
        <v>960</v>
      </c>
      <c r="CO399" s="238">
        <v>18717878.340000004</v>
      </c>
      <c r="CP399" s="238">
        <v>2759</v>
      </c>
      <c r="CQ399" s="238">
        <v>61153135.539999984</v>
      </c>
      <c r="CR399" s="238">
        <v>2345</v>
      </c>
      <c r="CS399" s="238">
        <v>70911768.653599963</v>
      </c>
      <c r="CT399" s="238">
        <v>5500</v>
      </c>
      <c r="CU399" s="238">
        <v>174982712.48359993</v>
      </c>
      <c r="CV399" s="234">
        <v>1605</v>
      </c>
      <c r="CW399" s="238">
        <v>56636862.57599999</v>
      </c>
      <c r="CX399" s="238">
        <v>4845</v>
      </c>
      <c r="CY399" s="238">
        <v>195764612.34120002</v>
      </c>
      <c r="CZ399" s="238">
        <v>2600</v>
      </c>
      <c r="DA399" s="238">
        <v>87525146.519999996</v>
      </c>
      <c r="DB399" s="238">
        <v>85</v>
      </c>
      <c r="DC399" s="240">
        <v>3221068.2</v>
      </c>
      <c r="DD399" s="225">
        <v>1430</v>
      </c>
      <c r="DE399" s="225">
        <v>61682773.151999995</v>
      </c>
      <c r="DF399" s="238">
        <v>370</v>
      </c>
      <c r="DG399" s="238">
        <v>14315238.84</v>
      </c>
      <c r="DH399" s="238">
        <v>2930</v>
      </c>
      <c r="DI399" s="238">
        <v>103389593.55311999</v>
      </c>
      <c r="DJ399" s="238">
        <v>750</v>
      </c>
      <c r="DK399" s="238">
        <v>33370037.552000001</v>
      </c>
      <c r="DL399" s="238">
        <v>1610</v>
      </c>
      <c r="DM399" s="241">
        <v>90189750.673999995</v>
      </c>
      <c r="DN399" s="240">
        <v>219850</v>
      </c>
      <c r="DO399" s="239">
        <v>9494922635.329319</v>
      </c>
    </row>
    <row r="400" spans="1:119" s="39" customFormat="1" ht="21.75" hidden="1" customHeight="1" x14ac:dyDescent="0.2">
      <c r="A400" s="251" t="s">
        <v>529</v>
      </c>
      <c r="B400" s="252"/>
      <c r="C400" s="222" t="s">
        <v>522</v>
      </c>
      <c r="D400" s="222"/>
      <c r="E400" s="162"/>
      <c r="F400" s="162"/>
      <c r="G400" s="162"/>
      <c r="H400" s="162"/>
      <c r="I400" s="162"/>
      <c r="J400" s="162"/>
      <c r="K400" s="162"/>
      <c r="L400" s="162"/>
      <c r="M400" s="223"/>
      <c r="N400" s="234">
        <v>16415</v>
      </c>
      <c r="O400" s="235">
        <v>868130033.50500035</v>
      </c>
      <c r="P400" s="235">
        <v>14734</v>
      </c>
      <c r="Q400" s="235">
        <v>1002586892.3000001</v>
      </c>
      <c r="R400" s="235">
        <v>10907</v>
      </c>
      <c r="S400" s="235">
        <v>448590044.20999992</v>
      </c>
      <c r="T400" s="235">
        <v>8534</v>
      </c>
      <c r="U400" s="235">
        <v>437977254.47000003</v>
      </c>
      <c r="V400" s="235">
        <v>5775</v>
      </c>
      <c r="W400" s="235">
        <v>491344279.17399991</v>
      </c>
      <c r="X400" s="235">
        <v>285</v>
      </c>
      <c r="Y400" s="235">
        <v>37852921.399999999</v>
      </c>
      <c r="Z400" s="235">
        <v>1530</v>
      </c>
      <c r="AA400" s="235">
        <v>78720124</v>
      </c>
      <c r="AB400" s="235">
        <v>6237</v>
      </c>
      <c r="AC400" s="235">
        <v>278823960.51999998</v>
      </c>
      <c r="AD400" s="235">
        <v>3465</v>
      </c>
      <c r="AE400" s="235">
        <v>152621354.28400004</v>
      </c>
      <c r="AF400" s="235">
        <v>2361</v>
      </c>
      <c r="AG400" s="235">
        <v>97441734.123999983</v>
      </c>
      <c r="AH400" s="235">
        <v>4635</v>
      </c>
      <c r="AI400" s="235">
        <v>119658932.61</v>
      </c>
      <c r="AJ400" s="235">
        <v>14766</v>
      </c>
      <c r="AK400" s="235">
        <v>496688116.91799998</v>
      </c>
      <c r="AL400" s="235">
        <v>2303</v>
      </c>
      <c r="AM400" s="235">
        <v>150439231.4208</v>
      </c>
      <c r="AN400" s="235">
        <v>1100</v>
      </c>
      <c r="AO400" s="237">
        <v>43347825.863999993</v>
      </c>
      <c r="AP400" s="234">
        <v>210</v>
      </c>
      <c r="AQ400" s="235">
        <v>8839583.1999999993</v>
      </c>
      <c r="AR400" s="235">
        <v>410</v>
      </c>
      <c r="AS400" s="235">
        <v>13451212.221999999</v>
      </c>
      <c r="AT400" s="235">
        <v>9240</v>
      </c>
      <c r="AU400" s="235">
        <v>328593215.22999996</v>
      </c>
      <c r="AV400" s="235">
        <v>3160</v>
      </c>
      <c r="AW400" s="235">
        <v>112523819.30999999</v>
      </c>
      <c r="AX400" s="235">
        <v>1520</v>
      </c>
      <c r="AY400" s="235">
        <v>55002648.959999986</v>
      </c>
      <c r="AZ400" s="235">
        <v>2100</v>
      </c>
      <c r="BA400" s="235">
        <v>65529037</v>
      </c>
      <c r="BB400" s="235">
        <v>3219</v>
      </c>
      <c r="BC400" s="235">
        <v>94361887.018000007</v>
      </c>
      <c r="BD400" s="235">
        <v>2254</v>
      </c>
      <c r="BE400" s="235">
        <v>71714712.636000007</v>
      </c>
      <c r="BF400" s="235">
        <v>11610</v>
      </c>
      <c r="BG400" s="235">
        <v>513006999.95999998</v>
      </c>
      <c r="BH400" s="235">
        <v>14253</v>
      </c>
      <c r="BI400" s="235">
        <v>715454323.73519981</v>
      </c>
      <c r="BJ400" s="238">
        <v>3098</v>
      </c>
      <c r="BK400" s="238">
        <v>176147435.61239994</v>
      </c>
      <c r="BL400" s="235">
        <v>8550</v>
      </c>
      <c r="BM400" s="235">
        <v>216753671.73599994</v>
      </c>
      <c r="BN400" s="235">
        <v>9000</v>
      </c>
      <c r="BO400" s="235">
        <v>330328207.53239989</v>
      </c>
      <c r="BP400" s="235">
        <v>3345</v>
      </c>
      <c r="BQ400" s="235">
        <v>113524485.64799999</v>
      </c>
      <c r="BR400" s="235">
        <v>3070</v>
      </c>
      <c r="BS400" s="235">
        <v>135356768.56799999</v>
      </c>
      <c r="BT400" s="235">
        <v>2736</v>
      </c>
      <c r="BU400" s="235">
        <v>81318641.502000034</v>
      </c>
      <c r="BV400" s="235">
        <v>5005</v>
      </c>
      <c r="BW400" s="235">
        <v>212662020.64799997</v>
      </c>
      <c r="BX400" s="235">
        <v>5250</v>
      </c>
      <c r="BY400" s="235">
        <v>186060306.17999998</v>
      </c>
      <c r="BZ400" s="235">
        <v>3980</v>
      </c>
      <c r="CA400" s="239">
        <v>130914022.00799997</v>
      </c>
      <c r="CB400" s="238">
        <v>1742</v>
      </c>
      <c r="CC400" s="238">
        <v>63852334.265999995</v>
      </c>
      <c r="CD400" s="238">
        <v>2960</v>
      </c>
      <c r="CE400" s="238">
        <v>97395978.091999978</v>
      </c>
      <c r="CF400" s="235">
        <v>435</v>
      </c>
      <c r="CG400" s="235">
        <v>15002477</v>
      </c>
      <c r="CH400" s="238">
        <v>1076</v>
      </c>
      <c r="CI400" s="238">
        <v>35876486.520000003</v>
      </c>
      <c r="CJ400" s="235">
        <v>0</v>
      </c>
      <c r="CK400" s="235">
        <v>0</v>
      </c>
      <c r="CL400" s="238">
        <v>540</v>
      </c>
      <c r="CM400" s="238">
        <v>11211997.551999997</v>
      </c>
      <c r="CN400" s="238">
        <v>960</v>
      </c>
      <c r="CO400" s="238">
        <v>18717878.340000004</v>
      </c>
      <c r="CP400" s="238">
        <v>2759</v>
      </c>
      <c r="CQ400" s="238">
        <v>61153135.539999984</v>
      </c>
      <c r="CR400" s="238">
        <v>2345</v>
      </c>
      <c r="CS400" s="238">
        <v>70911768.653599963</v>
      </c>
      <c r="CT400" s="238">
        <v>5500</v>
      </c>
      <c r="CU400" s="238">
        <v>174982712.48359993</v>
      </c>
      <c r="CV400" s="234">
        <v>1605</v>
      </c>
      <c r="CW400" s="238">
        <v>56636862.57599999</v>
      </c>
      <c r="CX400" s="238">
        <v>4845</v>
      </c>
      <c r="CY400" s="238">
        <v>195764612.34120002</v>
      </c>
      <c r="CZ400" s="238">
        <v>2600</v>
      </c>
      <c r="DA400" s="238">
        <v>87525146.519999996</v>
      </c>
      <c r="DB400" s="238">
        <v>85</v>
      </c>
      <c r="DC400" s="240">
        <v>3221068.2</v>
      </c>
      <c r="DD400" s="225">
        <v>1430</v>
      </c>
      <c r="DE400" s="225">
        <v>61682773.151999995</v>
      </c>
      <c r="DF400" s="238">
        <v>370</v>
      </c>
      <c r="DG400" s="238">
        <v>14315238.84</v>
      </c>
      <c r="DH400" s="238">
        <v>2930</v>
      </c>
      <c r="DI400" s="238">
        <v>103389593.55311999</v>
      </c>
      <c r="DJ400" s="238">
        <v>750</v>
      </c>
      <c r="DK400" s="238">
        <v>33370037.552000001</v>
      </c>
      <c r="DL400" s="238">
        <v>1610</v>
      </c>
      <c r="DM400" s="241">
        <v>90189750.673999995</v>
      </c>
      <c r="DN400" s="240">
        <v>219599</v>
      </c>
      <c r="DO400" s="239">
        <v>9460965555.3613186</v>
      </c>
    </row>
    <row r="401" spans="1:119" s="39" customFormat="1" ht="21.75" hidden="1" customHeight="1" x14ac:dyDescent="0.2">
      <c r="A401" s="253" t="s">
        <v>530</v>
      </c>
      <c r="B401" s="254"/>
      <c r="C401" s="222" t="s">
        <v>522</v>
      </c>
      <c r="D401" s="222"/>
      <c r="E401" s="162"/>
      <c r="F401" s="162"/>
      <c r="G401" s="162"/>
      <c r="H401" s="162"/>
      <c r="I401" s="162"/>
      <c r="J401" s="162"/>
      <c r="K401" s="162"/>
      <c r="L401" s="162"/>
      <c r="M401" s="223"/>
      <c r="N401" s="234">
        <v>16415</v>
      </c>
      <c r="O401" s="235">
        <v>874574723.48399997</v>
      </c>
      <c r="P401" s="235">
        <v>15340</v>
      </c>
      <c r="Q401" s="235">
        <v>1002602954.3599999</v>
      </c>
      <c r="R401" s="235">
        <v>10907</v>
      </c>
      <c r="S401" s="235">
        <v>448590044.20999992</v>
      </c>
      <c r="T401" s="235">
        <v>8534</v>
      </c>
      <c r="U401" s="235">
        <v>437977254.47000003</v>
      </c>
      <c r="V401" s="235">
        <v>5775</v>
      </c>
      <c r="W401" s="235">
        <v>491344279.17399991</v>
      </c>
      <c r="X401" s="235">
        <v>285</v>
      </c>
      <c r="Y401" s="235">
        <v>37852921.399999999</v>
      </c>
      <c r="Z401" s="235">
        <v>1530</v>
      </c>
      <c r="AA401" s="235">
        <v>78720124</v>
      </c>
      <c r="AB401" s="235">
        <v>6237</v>
      </c>
      <c r="AC401" s="235">
        <v>278823960.51999998</v>
      </c>
      <c r="AD401" s="235">
        <v>3465</v>
      </c>
      <c r="AE401" s="235">
        <v>152621354.28400004</v>
      </c>
      <c r="AF401" s="235">
        <v>2361</v>
      </c>
      <c r="AG401" s="235">
        <v>97441734.123999983</v>
      </c>
      <c r="AH401" s="235">
        <v>4635</v>
      </c>
      <c r="AI401" s="235">
        <v>119658932.61</v>
      </c>
      <c r="AJ401" s="235">
        <v>14766</v>
      </c>
      <c r="AK401" s="235">
        <v>496688116.91799998</v>
      </c>
      <c r="AL401" s="235">
        <v>2303</v>
      </c>
      <c r="AM401" s="235">
        <v>150439231.4208</v>
      </c>
      <c r="AN401" s="235">
        <v>1100</v>
      </c>
      <c r="AO401" s="237">
        <v>43347825.863999993</v>
      </c>
      <c r="AP401" s="234">
        <v>210</v>
      </c>
      <c r="AQ401" s="235">
        <v>8839583.1999999993</v>
      </c>
      <c r="AR401" s="235">
        <v>410</v>
      </c>
      <c r="AS401" s="235">
        <v>13451212.221999999</v>
      </c>
      <c r="AT401" s="235">
        <v>9435</v>
      </c>
      <c r="AU401" s="235">
        <v>328585536.85999995</v>
      </c>
      <c r="AV401" s="235">
        <v>3160</v>
      </c>
      <c r="AW401" s="235">
        <v>112523819.30999999</v>
      </c>
      <c r="AX401" s="235">
        <v>1520</v>
      </c>
      <c r="AY401" s="235">
        <v>55002648.959999986</v>
      </c>
      <c r="AZ401" s="235">
        <v>2100</v>
      </c>
      <c r="BA401" s="235">
        <v>65529037</v>
      </c>
      <c r="BB401" s="235">
        <v>3219</v>
      </c>
      <c r="BC401" s="235">
        <v>94361887.018000007</v>
      </c>
      <c r="BD401" s="235">
        <v>2254</v>
      </c>
      <c r="BE401" s="235">
        <v>71714712.636000007</v>
      </c>
      <c r="BF401" s="235">
        <v>11610</v>
      </c>
      <c r="BG401" s="235">
        <v>513006999.95999998</v>
      </c>
      <c r="BH401" s="235">
        <v>14253</v>
      </c>
      <c r="BI401" s="235">
        <v>715454323.73519981</v>
      </c>
      <c r="BJ401" s="238">
        <v>3098</v>
      </c>
      <c r="BK401" s="238">
        <v>176147435.61239994</v>
      </c>
      <c r="BL401" s="235">
        <v>8550</v>
      </c>
      <c r="BM401" s="235">
        <v>216100648.00799999</v>
      </c>
      <c r="BN401" s="235">
        <v>9000</v>
      </c>
      <c r="BO401" s="235">
        <v>330328207.53239989</v>
      </c>
      <c r="BP401" s="235">
        <v>3345</v>
      </c>
      <c r="BQ401" s="235">
        <v>113524485.64799999</v>
      </c>
      <c r="BR401" s="235">
        <v>3070</v>
      </c>
      <c r="BS401" s="235">
        <v>135356768.56799999</v>
      </c>
      <c r="BT401" s="235">
        <v>2736</v>
      </c>
      <c r="BU401" s="235">
        <v>81318641.502000034</v>
      </c>
      <c r="BV401" s="235">
        <v>5005</v>
      </c>
      <c r="BW401" s="235">
        <v>212662020.64799997</v>
      </c>
      <c r="BX401" s="235">
        <v>5250</v>
      </c>
      <c r="BY401" s="235">
        <v>186060306.17999998</v>
      </c>
      <c r="BZ401" s="235">
        <v>3980</v>
      </c>
      <c r="CA401" s="239">
        <v>130914022.00799997</v>
      </c>
      <c r="CB401" s="238">
        <v>1742</v>
      </c>
      <c r="CC401" s="238">
        <v>63852334.265999995</v>
      </c>
      <c r="CD401" s="238">
        <v>2960</v>
      </c>
      <c r="CE401" s="238">
        <v>97395978.091999978</v>
      </c>
      <c r="CF401" s="235">
        <v>435</v>
      </c>
      <c r="CG401" s="235">
        <v>15002477</v>
      </c>
      <c r="CH401" s="238">
        <v>993</v>
      </c>
      <c r="CI401" s="238">
        <v>21267417.780000001</v>
      </c>
      <c r="CJ401" s="235">
        <v>0</v>
      </c>
      <c r="CK401" s="235">
        <v>0</v>
      </c>
      <c r="CL401" s="238">
        <v>540</v>
      </c>
      <c r="CM401" s="238">
        <v>11211997.551999997</v>
      </c>
      <c r="CN401" s="238">
        <v>960</v>
      </c>
      <c r="CO401" s="238">
        <v>18717878.340000004</v>
      </c>
      <c r="CP401" s="238">
        <v>2759</v>
      </c>
      <c r="CQ401" s="238">
        <v>61153135.539999984</v>
      </c>
      <c r="CR401" s="238">
        <v>2345</v>
      </c>
      <c r="CS401" s="238">
        <v>70911768.653599963</v>
      </c>
      <c r="CT401" s="238">
        <v>5500</v>
      </c>
      <c r="CU401" s="238">
        <v>174982712.48359993</v>
      </c>
      <c r="CV401" s="234">
        <v>1605</v>
      </c>
      <c r="CW401" s="238">
        <v>56636862.57599999</v>
      </c>
      <c r="CX401" s="238">
        <v>4845</v>
      </c>
      <c r="CY401" s="238">
        <v>195764612.34120002</v>
      </c>
      <c r="CZ401" s="238">
        <v>2600</v>
      </c>
      <c r="DA401" s="238">
        <v>85529026.799999997</v>
      </c>
      <c r="DB401" s="238">
        <v>85</v>
      </c>
      <c r="DC401" s="240">
        <v>3221068.2</v>
      </c>
      <c r="DD401" s="225">
        <v>1400</v>
      </c>
      <c r="DE401" s="225">
        <v>60784451.951999992</v>
      </c>
      <c r="DF401" s="238">
        <v>370</v>
      </c>
      <c r="DG401" s="238">
        <v>14315238.84</v>
      </c>
      <c r="DH401" s="238">
        <v>2930</v>
      </c>
      <c r="DI401" s="238">
        <v>103389593.55311999</v>
      </c>
      <c r="DJ401" s="238">
        <v>750</v>
      </c>
      <c r="DK401" s="238">
        <v>33370037.552000001</v>
      </c>
      <c r="DL401" s="238">
        <v>1610</v>
      </c>
      <c r="DM401" s="241">
        <v>90189750.673999995</v>
      </c>
      <c r="DN401" s="240">
        <v>220287</v>
      </c>
      <c r="DO401" s="239">
        <v>9449262095.6423187</v>
      </c>
    </row>
    <row r="402" spans="1:119" s="39" customFormat="1" ht="21.75" hidden="1" customHeight="1" x14ac:dyDescent="0.2">
      <c r="A402" s="253" t="s">
        <v>531</v>
      </c>
      <c r="B402" s="254"/>
      <c r="C402" s="222" t="s">
        <v>522</v>
      </c>
      <c r="D402" s="222"/>
      <c r="E402" s="162"/>
      <c r="F402" s="162"/>
      <c r="G402" s="162"/>
      <c r="H402" s="162"/>
      <c r="I402" s="162"/>
      <c r="J402" s="162"/>
      <c r="K402" s="162"/>
      <c r="L402" s="162"/>
      <c r="M402" s="223"/>
      <c r="N402" s="234">
        <v>16415</v>
      </c>
      <c r="O402" s="235">
        <v>868114344.94399977</v>
      </c>
      <c r="P402" s="235">
        <v>15340</v>
      </c>
      <c r="Q402" s="235">
        <v>1002439833.0799999</v>
      </c>
      <c r="R402" s="235">
        <v>10907</v>
      </c>
      <c r="S402" s="235">
        <v>448590044.20999992</v>
      </c>
      <c r="T402" s="235">
        <v>8534</v>
      </c>
      <c r="U402" s="235">
        <v>437977254.47000003</v>
      </c>
      <c r="V402" s="235">
        <v>5775</v>
      </c>
      <c r="W402" s="235">
        <v>484589140.99400002</v>
      </c>
      <c r="X402" s="235">
        <v>285</v>
      </c>
      <c r="Y402" s="235">
        <v>37852921.399999999</v>
      </c>
      <c r="Z402" s="235">
        <v>1530</v>
      </c>
      <c r="AA402" s="235">
        <v>78720124</v>
      </c>
      <c r="AB402" s="235">
        <v>6237</v>
      </c>
      <c r="AC402" s="235">
        <v>278823960.51999998</v>
      </c>
      <c r="AD402" s="235">
        <v>3465</v>
      </c>
      <c r="AE402" s="235">
        <v>152585735.62400001</v>
      </c>
      <c r="AF402" s="235">
        <v>2361</v>
      </c>
      <c r="AG402" s="235">
        <v>97441734.123999983</v>
      </c>
      <c r="AH402" s="235">
        <v>4635</v>
      </c>
      <c r="AI402" s="235">
        <v>119658932.61</v>
      </c>
      <c r="AJ402" s="235">
        <v>14766</v>
      </c>
      <c r="AK402" s="235">
        <v>496262360.11800003</v>
      </c>
      <c r="AL402" s="235">
        <v>2303</v>
      </c>
      <c r="AM402" s="235">
        <v>147306841.18079999</v>
      </c>
      <c r="AN402" s="235">
        <v>1100</v>
      </c>
      <c r="AO402" s="237">
        <v>43347825.863999993</v>
      </c>
      <c r="AP402" s="234">
        <v>210</v>
      </c>
      <c r="AQ402" s="235">
        <v>8839583.1999999993</v>
      </c>
      <c r="AR402" s="235">
        <v>410</v>
      </c>
      <c r="AS402" s="235">
        <v>13480579.181999996</v>
      </c>
      <c r="AT402" s="235">
        <v>9435</v>
      </c>
      <c r="AU402" s="235">
        <v>328198123.81999993</v>
      </c>
      <c r="AV402" s="235">
        <v>3160</v>
      </c>
      <c r="AW402" s="235">
        <v>112523819.30999999</v>
      </c>
      <c r="AX402" s="235">
        <v>1520</v>
      </c>
      <c r="AY402" s="235">
        <v>55002648.959999986</v>
      </c>
      <c r="AZ402" s="235">
        <v>2100</v>
      </c>
      <c r="BA402" s="235">
        <v>65529037</v>
      </c>
      <c r="BB402" s="235">
        <v>3219</v>
      </c>
      <c r="BC402" s="235">
        <v>94361887.018000007</v>
      </c>
      <c r="BD402" s="235">
        <v>2254</v>
      </c>
      <c r="BE402" s="235">
        <v>71714712.636000007</v>
      </c>
      <c r="BF402" s="235">
        <v>11610</v>
      </c>
      <c r="BG402" s="235">
        <v>513006999.95999998</v>
      </c>
      <c r="BH402" s="235">
        <v>14253</v>
      </c>
      <c r="BI402" s="235">
        <v>715454323.73519981</v>
      </c>
      <c r="BJ402" s="238">
        <v>3098</v>
      </c>
      <c r="BK402" s="238">
        <v>176147435.61239994</v>
      </c>
      <c r="BL402" s="235">
        <v>8550</v>
      </c>
      <c r="BM402" s="235">
        <v>216100648.00799999</v>
      </c>
      <c r="BN402" s="235">
        <v>9000</v>
      </c>
      <c r="BO402" s="235">
        <v>330311895.40439987</v>
      </c>
      <c r="BP402" s="235">
        <v>3345</v>
      </c>
      <c r="BQ402" s="235">
        <v>113524485.64799999</v>
      </c>
      <c r="BR402" s="235">
        <v>3070</v>
      </c>
      <c r="BS402" s="235">
        <v>135356768.56799999</v>
      </c>
      <c r="BT402" s="235">
        <v>2736</v>
      </c>
      <c r="BU402" s="235">
        <v>81318641.502000034</v>
      </c>
      <c r="BV402" s="235">
        <v>5005</v>
      </c>
      <c r="BW402" s="235">
        <v>212642977.00799999</v>
      </c>
      <c r="BX402" s="235">
        <v>5250</v>
      </c>
      <c r="BY402" s="235">
        <v>186060306.17999998</v>
      </c>
      <c r="BZ402" s="235">
        <v>3980</v>
      </c>
      <c r="CA402" s="239">
        <v>130914022.00799997</v>
      </c>
      <c r="CB402" s="238">
        <v>1742</v>
      </c>
      <c r="CC402" s="238">
        <v>63852334.265999995</v>
      </c>
      <c r="CD402" s="238">
        <v>2960</v>
      </c>
      <c r="CE402" s="238">
        <v>97395978.091999978</v>
      </c>
      <c r="CF402" s="235">
        <v>435</v>
      </c>
      <c r="CG402" s="235">
        <v>15002477</v>
      </c>
      <c r="CH402" s="238">
        <v>993</v>
      </c>
      <c r="CI402" s="238">
        <v>21267417.780000001</v>
      </c>
      <c r="CJ402" s="235">
        <v>0</v>
      </c>
      <c r="CK402" s="235">
        <v>0</v>
      </c>
      <c r="CL402" s="238">
        <v>540</v>
      </c>
      <c r="CM402" s="238">
        <v>11211997.551999997</v>
      </c>
      <c r="CN402" s="238">
        <v>960</v>
      </c>
      <c r="CO402" s="238">
        <v>18717878.340000004</v>
      </c>
      <c r="CP402" s="238">
        <v>2759</v>
      </c>
      <c r="CQ402" s="238">
        <v>61153135.539999984</v>
      </c>
      <c r="CR402" s="238">
        <v>2345</v>
      </c>
      <c r="CS402" s="238">
        <v>70911768.653599963</v>
      </c>
      <c r="CT402" s="238">
        <v>5500</v>
      </c>
      <c r="CU402" s="238">
        <v>174974460.23959994</v>
      </c>
      <c r="CV402" s="234">
        <v>1605</v>
      </c>
      <c r="CW402" s="238">
        <v>56636862.57599999</v>
      </c>
      <c r="CX402" s="238">
        <v>4845</v>
      </c>
      <c r="CY402" s="238">
        <v>195764612.34120002</v>
      </c>
      <c r="CZ402" s="238">
        <v>2600</v>
      </c>
      <c r="DA402" s="238">
        <v>85529026.799999997</v>
      </c>
      <c r="DB402" s="238">
        <v>85</v>
      </c>
      <c r="DC402" s="240">
        <v>3221068.2</v>
      </c>
      <c r="DD402" s="225">
        <v>1400</v>
      </c>
      <c r="DE402" s="225">
        <v>60784451.951999992</v>
      </c>
      <c r="DF402" s="238">
        <v>370</v>
      </c>
      <c r="DG402" s="238">
        <v>14315238.84</v>
      </c>
      <c r="DH402" s="238">
        <v>2930</v>
      </c>
      <c r="DI402" s="238">
        <v>103389593.55311999</v>
      </c>
      <c r="DJ402" s="238">
        <v>750</v>
      </c>
      <c r="DK402" s="238">
        <v>33370037.552000001</v>
      </c>
      <c r="DL402" s="238">
        <v>1610</v>
      </c>
      <c r="DM402" s="241">
        <v>90189750.673999995</v>
      </c>
      <c r="DN402" s="240">
        <v>220287</v>
      </c>
      <c r="DO402" s="239">
        <v>9431888037.8503189</v>
      </c>
    </row>
    <row r="403" spans="1:119" s="39" customFormat="1" ht="19.5" hidden="1" customHeight="1" thickBot="1" x14ac:dyDescent="0.25">
      <c r="A403" s="243"/>
      <c r="B403" s="244"/>
      <c r="C403" s="222" t="s">
        <v>532</v>
      </c>
      <c r="D403" s="222"/>
      <c r="E403" s="162"/>
      <c r="F403" s="162"/>
      <c r="G403" s="162"/>
      <c r="H403" s="162"/>
      <c r="I403" s="162"/>
      <c r="J403" s="162"/>
      <c r="K403" s="162"/>
      <c r="L403" s="162"/>
      <c r="M403" s="223"/>
      <c r="N403" s="245">
        <f t="shared" ref="N403:BY403" si="2117">N393-N394</f>
        <v>0</v>
      </c>
      <c r="O403" s="245">
        <f t="shared" si="2117"/>
        <v>0</v>
      </c>
      <c r="P403" s="245">
        <f t="shared" si="2117"/>
        <v>163</v>
      </c>
      <c r="Q403" s="245">
        <f t="shared" si="2117"/>
        <v>3703154.4200000763</v>
      </c>
      <c r="R403" s="245">
        <f t="shared" si="2117"/>
        <v>295</v>
      </c>
      <c r="S403" s="245">
        <f t="shared" si="2117"/>
        <v>5998804.3080000877</v>
      </c>
      <c r="T403" s="245">
        <f t="shared" si="2117"/>
        <v>0</v>
      </c>
      <c r="U403" s="245">
        <f t="shared" si="2117"/>
        <v>2702129.0099999905</v>
      </c>
      <c r="V403" s="245">
        <f t="shared" si="2117"/>
        <v>0</v>
      </c>
      <c r="W403" s="245">
        <f>W393-W394</f>
        <v>0</v>
      </c>
      <c r="X403" s="245">
        <f t="shared" si="2117"/>
        <v>0</v>
      </c>
      <c r="Y403" s="245">
        <f t="shared" si="2117"/>
        <v>0</v>
      </c>
      <c r="Z403" s="245">
        <f t="shared" si="2117"/>
        <v>0</v>
      </c>
      <c r="AA403" s="245">
        <f t="shared" si="2117"/>
        <v>0</v>
      </c>
      <c r="AB403" s="245">
        <f t="shared" si="2117"/>
        <v>0</v>
      </c>
      <c r="AC403" s="245">
        <f t="shared" si="2117"/>
        <v>0</v>
      </c>
      <c r="AD403" s="245">
        <f t="shared" si="2117"/>
        <v>52</v>
      </c>
      <c r="AE403" s="245">
        <f t="shared" si="2117"/>
        <v>3037492.6399999857</v>
      </c>
      <c r="AF403" s="245">
        <f t="shared" si="2117"/>
        <v>22</v>
      </c>
      <c r="AG403" s="245">
        <f t="shared" si="2117"/>
        <v>3337542.1799999923</v>
      </c>
      <c r="AH403" s="245">
        <f t="shared" si="2117"/>
        <v>0</v>
      </c>
      <c r="AI403" s="245">
        <f t="shared" si="2117"/>
        <v>0</v>
      </c>
      <c r="AJ403" s="245">
        <f t="shared" si="2117"/>
        <v>0</v>
      </c>
      <c r="AK403" s="245">
        <f t="shared" si="2117"/>
        <v>0</v>
      </c>
      <c r="AL403" s="245">
        <f t="shared" si="2117"/>
        <v>117</v>
      </c>
      <c r="AM403" s="245">
        <f t="shared" si="2117"/>
        <v>11993515.195199996</v>
      </c>
      <c r="AN403" s="245">
        <f t="shared" si="2117"/>
        <v>0</v>
      </c>
      <c r="AO403" s="245">
        <f t="shared" si="2117"/>
        <v>0</v>
      </c>
      <c r="AP403" s="245">
        <f t="shared" si="2117"/>
        <v>20</v>
      </c>
      <c r="AQ403" s="245">
        <f t="shared" si="2117"/>
        <v>815606.40000000037</v>
      </c>
      <c r="AR403" s="245">
        <f t="shared" si="2117"/>
        <v>0</v>
      </c>
      <c r="AS403" s="245">
        <f t="shared" si="2117"/>
        <v>0</v>
      </c>
      <c r="AT403" s="245">
        <f t="shared" si="2117"/>
        <v>0</v>
      </c>
      <c r="AU403" s="245">
        <f t="shared" si="2117"/>
        <v>0</v>
      </c>
      <c r="AV403" s="245">
        <f t="shared" si="2117"/>
        <v>0</v>
      </c>
      <c r="AW403" s="245">
        <f t="shared" si="2117"/>
        <v>0</v>
      </c>
      <c r="AX403" s="245">
        <f t="shared" si="2117"/>
        <v>100</v>
      </c>
      <c r="AY403" s="245">
        <f t="shared" si="2117"/>
        <v>3640813.7500000075</v>
      </c>
      <c r="AZ403" s="245">
        <f t="shared" si="2117"/>
        <v>0</v>
      </c>
      <c r="BA403" s="245">
        <f t="shared" si="2117"/>
        <v>0</v>
      </c>
      <c r="BB403" s="245">
        <f t="shared" si="2117"/>
        <v>0</v>
      </c>
      <c r="BC403" s="245">
        <f t="shared" si="2117"/>
        <v>0</v>
      </c>
      <c r="BD403" s="245">
        <f t="shared" si="2117"/>
        <v>0</v>
      </c>
      <c r="BE403" s="245">
        <f t="shared" si="2117"/>
        <v>42483.774666666985</v>
      </c>
      <c r="BF403" s="245">
        <f t="shared" si="2117"/>
        <v>0</v>
      </c>
      <c r="BG403" s="245">
        <f t="shared" si="2117"/>
        <v>-5078201.4079998732</v>
      </c>
      <c r="BH403" s="245">
        <f t="shared" si="2117"/>
        <v>0</v>
      </c>
      <c r="BI403" s="245">
        <f t="shared" si="2117"/>
        <v>226241.00800001621</v>
      </c>
      <c r="BJ403" s="245">
        <f t="shared" si="2117"/>
        <v>10</v>
      </c>
      <c r="BK403" s="245">
        <f t="shared" si="2117"/>
        <v>-209491.58159998059</v>
      </c>
      <c r="BL403" s="245">
        <f t="shared" si="2117"/>
        <v>0</v>
      </c>
      <c r="BM403" s="245">
        <f t="shared" si="2117"/>
        <v>0</v>
      </c>
      <c r="BN403" s="245">
        <f t="shared" si="2117"/>
        <v>-95</v>
      </c>
      <c r="BO403" s="245">
        <f t="shared" si="2117"/>
        <v>-5700057.6864000559</v>
      </c>
      <c r="BP403" s="245">
        <f t="shared" si="2117"/>
        <v>0</v>
      </c>
      <c r="BQ403" s="245">
        <f t="shared" si="2117"/>
        <v>82714.800000011921</v>
      </c>
      <c r="BR403" s="245">
        <f t="shared" si="2117"/>
        <v>0</v>
      </c>
      <c r="BS403" s="245">
        <f t="shared" si="2117"/>
        <v>14362.879999995232</v>
      </c>
      <c r="BT403" s="245">
        <f t="shared" si="2117"/>
        <v>0</v>
      </c>
      <c r="BU403" s="245">
        <f t="shared" si="2117"/>
        <v>0</v>
      </c>
      <c r="BV403" s="245">
        <f t="shared" si="2117"/>
        <v>-144</v>
      </c>
      <c r="BW403" s="245">
        <f t="shared" si="2117"/>
        <v>-5020756.2999999523</v>
      </c>
      <c r="BX403" s="245">
        <f t="shared" si="2117"/>
        <v>0</v>
      </c>
      <c r="BY403" s="245">
        <f t="shared" si="2117"/>
        <v>23262.736000001431</v>
      </c>
      <c r="BZ403" s="245">
        <f t="shared" ref="BZ403:CZ403" si="2118">BZ393-BZ394</f>
        <v>0</v>
      </c>
      <c r="CA403" s="245">
        <f t="shared" si="2118"/>
        <v>121391.98399999738</v>
      </c>
      <c r="CB403" s="245">
        <f t="shared" si="2118"/>
        <v>0</v>
      </c>
      <c r="CC403" s="245">
        <f t="shared" si="2118"/>
        <v>0</v>
      </c>
      <c r="CD403" s="245">
        <f t="shared" si="2118"/>
        <v>0</v>
      </c>
      <c r="CE403" s="245">
        <f t="shared" si="2118"/>
        <v>268061.56813332438</v>
      </c>
      <c r="CF403" s="245">
        <f t="shared" si="2118"/>
        <v>0</v>
      </c>
      <c r="CG403" s="245">
        <f t="shared" si="2118"/>
        <v>0</v>
      </c>
      <c r="CH403" s="245">
        <f t="shared" si="2118"/>
        <v>-408</v>
      </c>
      <c r="CI403" s="245">
        <f t="shared" si="2118"/>
        <v>-13756144.499999996</v>
      </c>
      <c r="CJ403" s="245">
        <f t="shared" si="2118"/>
        <v>0</v>
      </c>
      <c r="CK403" s="245">
        <f t="shared" si="2118"/>
        <v>0</v>
      </c>
      <c r="CL403" s="245">
        <f t="shared" si="2118"/>
        <v>0</v>
      </c>
      <c r="CM403" s="245">
        <f t="shared" si="2118"/>
        <v>0</v>
      </c>
      <c r="CN403" s="245">
        <f t="shared" si="2118"/>
        <v>0</v>
      </c>
      <c r="CO403" s="245">
        <f t="shared" si="2118"/>
        <v>0</v>
      </c>
      <c r="CP403" s="245">
        <f t="shared" si="2118"/>
        <v>0</v>
      </c>
      <c r="CQ403" s="245">
        <f t="shared" si="2118"/>
        <v>0</v>
      </c>
      <c r="CR403" s="245">
        <f t="shared" si="2118"/>
        <v>-140</v>
      </c>
      <c r="CS403" s="245">
        <f t="shared" si="2118"/>
        <v>-5090126.0181333125</v>
      </c>
      <c r="CT403" s="245">
        <f t="shared" si="2118"/>
        <v>0</v>
      </c>
      <c r="CU403" s="245">
        <f t="shared" si="2118"/>
        <v>69967.957733333111</v>
      </c>
      <c r="CV403" s="245">
        <f t="shared" si="2118"/>
        <v>0</v>
      </c>
      <c r="CW403" s="245">
        <f t="shared" si="2118"/>
        <v>0</v>
      </c>
      <c r="CX403" s="245">
        <f t="shared" si="2118"/>
        <v>0</v>
      </c>
      <c r="CY403" s="245">
        <f t="shared" si="2118"/>
        <v>0</v>
      </c>
      <c r="CZ403" s="245">
        <f t="shared" si="2118"/>
        <v>0</v>
      </c>
      <c r="DA403" s="245">
        <f>DA393-DA394</f>
        <v>-4039.5600000023842</v>
      </c>
      <c r="DB403" s="245">
        <f t="shared" ref="DB403:DO403" si="2119">DB393-DB394</f>
        <v>0</v>
      </c>
      <c r="DC403" s="245">
        <f t="shared" si="2119"/>
        <v>0</v>
      </c>
      <c r="DD403" s="245">
        <f t="shared" si="2119"/>
        <v>0</v>
      </c>
      <c r="DE403" s="245">
        <f t="shared" si="2119"/>
        <v>0</v>
      </c>
      <c r="DF403" s="245">
        <f t="shared" si="2119"/>
        <v>0</v>
      </c>
      <c r="DG403" s="245">
        <f t="shared" si="2119"/>
        <v>0</v>
      </c>
      <c r="DH403" s="245">
        <f t="shared" si="2119"/>
        <v>0</v>
      </c>
      <c r="DI403" s="245">
        <f t="shared" si="2119"/>
        <v>0</v>
      </c>
      <c r="DJ403" s="245">
        <f t="shared" si="2119"/>
        <v>0</v>
      </c>
      <c r="DK403" s="245">
        <f t="shared" si="2119"/>
        <v>0</v>
      </c>
      <c r="DL403" s="245">
        <f t="shared" si="2119"/>
        <v>0</v>
      </c>
      <c r="DM403" s="245">
        <f t="shared" si="2119"/>
        <v>0</v>
      </c>
      <c r="DN403" s="245">
        <f t="shared" si="2119"/>
        <v>-8</v>
      </c>
      <c r="DO403" s="245">
        <f t="shared" si="2119"/>
        <v>1218727.5576019287</v>
      </c>
    </row>
    <row r="404" spans="1:119" hidden="1" x14ac:dyDescent="0.25"/>
    <row r="405" spans="1:119" hidden="1" x14ac:dyDescent="0.25">
      <c r="C405" s="246" t="s">
        <v>533</v>
      </c>
      <c r="N405" s="163">
        <f>N397+1229</f>
        <v>17644</v>
      </c>
      <c r="T405" s="164">
        <v>8884</v>
      </c>
      <c r="U405" s="5">
        <v>527694824.08999997</v>
      </c>
      <c r="AT405" s="5">
        <v>9240</v>
      </c>
      <c r="AU405" s="5">
        <v>328593215.22999996</v>
      </c>
      <c r="DN405" s="14">
        <f>SUM(N393,P393,R393,T393,V393,X393,Z393,AB393,AD393,AF393,AH393,AJ393,AL393,AP393,AR393,CF393,AT393,AV393,AX393,AZ393,BB393,CJ393,BD393,BF393,BH393,BL393,AN393,BN393,BP393,BR393,BT393,BV393,BX393,BZ393,CB393,CD393,CH393,CL393,CN393,CP393,CR393,CT393,CV393,CX393,BJ393,CZ393,DB393,DD393,DF393,DH393,DJ393,DL393)</f>
        <v>221108</v>
      </c>
      <c r="DO405" s="14">
        <f>SUM(O393,Q393,S393,U393,W393,Y393,AA393,AC393,AE393,AG393,AI393,AK393,AM393,AQ393,AS393,CG393,AU393,AW393,AY393,BA393,BC393,CK393,BE393,BG393,BI393,BM393,AO393,BO393,BQ393,BS393,BU393,BW393,BY393,CA393,CC393,CE393,CI393,CM393,CO393,CQ393,CS393,CU393,CW393,CY393,BK393,DA393,DC393,DE393,DG393,DI393,DK393,DM393)</f>
        <v>9526879210.0697727</v>
      </c>
    </row>
    <row r="406" spans="1:119" hidden="1" x14ac:dyDescent="0.25">
      <c r="C406" s="247" t="s">
        <v>534</v>
      </c>
      <c r="U406" s="163">
        <v>63288392.453999996</v>
      </c>
      <c r="V406" s="163"/>
    </row>
    <row r="407" spans="1:119" ht="31.5" hidden="1" x14ac:dyDescent="0.25">
      <c r="C407" s="247" t="s">
        <v>535</v>
      </c>
      <c r="N407" s="5">
        <v>16615</v>
      </c>
      <c r="O407" s="5">
        <v>880951168.94399977</v>
      </c>
      <c r="P407" s="5">
        <v>15640</v>
      </c>
      <c r="Q407" s="5">
        <v>1014236310.0799999</v>
      </c>
      <c r="R407" s="8">
        <v>10907</v>
      </c>
      <c r="S407" s="8">
        <v>448590044.20999992</v>
      </c>
      <c r="T407" s="164">
        <v>8534</v>
      </c>
      <c r="U407" s="5">
        <v>437977254.47000003</v>
      </c>
      <c r="V407" s="5">
        <v>5775</v>
      </c>
      <c r="W407" s="5">
        <v>484589140.99400002</v>
      </c>
      <c r="X407" s="5">
        <v>285</v>
      </c>
      <c r="Y407" s="5">
        <v>37852921.399999999</v>
      </c>
      <c r="Z407" s="5">
        <v>1530</v>
      </c>
      <c r="AA407" s="5">
        <v>78720124</v>
      </c>
      <c r="AB407" s="5">
        <v>6237</v>
      </c>
      <c r="AC407" s="5">
        <v>278823960.51999998</v>
      </c>
      <c r="AD407" s="5">
        <v>3525</v>
      </c>
      <c r="AE407" s="5">
        <v>156782389.62400001</v>
      </c>
      <c r="AF407" s="5">
        <v>2361</v>
      </c>
      <c r="AG407" s="5">
        <v>97441734.123999983</v>
      </c>
      <c r="AH407" s="5">
        <v>4635</v>
      </c>
      <c r="AI407" s="5">
        <v>119658932.61</v>
      </c>
      <c r="AJ407" s="5">
        <v>14766</v>
      </c>
      <c r="AK407" s="5">
        <v>496262360.11800003</v>
      </c>
      <c r="AL407" s="5">
        <v>2303</v>
      </c>
      <c r="AM407" s="5">
        <v>147306841.18079999</v>
      </c>
      <c r="AN407" s="5">
        <v>1100</v>
      </c>
      <c r="AO407" s="5">
        <v>43347825.863999993</v>
      </c>
      <c r="AP407" s="8">
        <v>210</v>
      </c>
      <c r="AQ407" s="8">
        <v>8839583.1999999993</v>
      </c>
      <c r="AR407" s="5">
        <v>410</v>
      </c>
      <c r="AS407" s="5">
        <v>13480579.181999996</v>
      </c>
      <c r="AT407" s="5">
        <v>9435</v>
      </c>
      <c r="AU407" s="5">
        <v>328198123.81999993</v>
      </c>
      <c r="AV407" s="5">
        <v>3160</v>
      </c>
      <c r="AW407" s="5">
        <v>112523819.30999999</v>
      </c>
      <c r="AX407" s="5">
        <v>1520</v>
      </c>
      <c r="AY407" s="5">
        <v>55002648.959999986</v>
      </c>
      <c r="AZ407" s="5">
        <v>2100</v>
      </c>
      <c r="BA407" s="5">
        <v>65529037</v>
      </c>
      <c r="BB407" s="5">
        <v>3219</v>
      </c>
      <c r="BC407" s="5">
        <v>94361887.018000007</v>
      </c>
      <c r="BD407" s="5">
        <v>2254</v>
      </c>
      <c r="BE407" s="5">
        <v>71714712.636000007</v>
      </c>
      <c r="BF407" s="5">
        <v>11760</v>
      </c>
      <c r="BG407" s="5">
        <v>520797579.95999998</v>
      </c>
      <c r="BH407" s="5">
        <v>14453</v>
      </c>
      <c r="BI407" s="5">
        <v>729458131.73519981</v>
      </c>
      <c r="BJ407" s="5">
        <v>3098</v>
      </c>
      <c r="BK407" s="5">
        <v>176147435.61239994</v>
      </c>
      <c r="BL407" s="5">
        <v>8550</v>
      </c>
      <c r="BM407" s="5">
        <v>216100648.00799999</v>
      </c>
      <c r="BN407" s="5">
        <v>9000</v>
      </c>
      <c r="BO407" s="5">
        <v>330311895.40439987</v>
      </c>
      <c r="BP407" s="5">
        <v>3345</v>
      </c>
      <c r="BQ407" s="5">
        <v>113524485.64799999</v>
      </c>
      <c r="BR407" s="5">
        <v>3070</v>
      </c>
      <c r="BS407" s="5">
        <v>135356768.56799999</v>
      </c>
      <c r="BT407" s="5">
        <v>2736</v>
      </c>
      <c r="BU407" s="5">
        <v>81318641.502000034</v>
      </c>
      <c r="BV407" s="5">
        <v>5005</v>
      </c>
      <c r="BW407" s="5">
        <v>212642977.00799999</v>
      </c>
      <c r="BX407" s="5">
        <v>5250</v>
      </c>
      <c r="BY407" s="5">
        <v>186060306.17999998</v>
      </c>
      <c r="BZ407" s="5">
        <v>3980</v>
      </c>
      <c r="CA407" s="5">
        <v>130914022.00799997</v>
      </c>
      <c r="CB407" s="5">
        <v>1742</v>
      </c>
      <c r="CC407" s="5">
        <v>63852334.265999995</v>
      </c>
      <c r="CD407" s="5">
        <v>2960</v>
      </c>
      <c r="CE407" s="5">
        <v>97395978.091999978</v>
      </c>
      <c r="CF407" s="5">
        <v>435</v>
      </c>
      <c r="CG407" s="5">
        <v>15002477</v>
      </c>
      <c r="CH407" s="5">
        <v>993</v>
      </c>
      <c r="CI407" s="5">
        <v>21267417.780000001</v>
      </c>
      <c r="CJ407" s="5">
        <v>0</v>
      </c>
      <c r="CK407" s="5">
        <v>0</v>
      </c>
      <c r="CL407" s="5">
        <v>540</v>
      </c>
      <c r="CM407" s="5">
        <v>11211997.551999997</v>
      </c>
      <c r="CN407" s="5">
        <v>960</v>
      </c>
      <c r="CO407" s="5">
        <v>18717878.340000004</v>
      </c>
      <c r="CP407" s="5">
        <v>2759</v>
      </c>
      <c r="CQ407" s="5">
        <v>61153135.539999984</v>
      </c>
      <c r="CR407" s="5">
        <v>2345</v>
      </c>
      <c r="CS407" s="5">
        <v>70911768.653599963</v>
      </c>
      <c r="CT407" s="5">
        <v>5500</v>
      </c>
      <c r="CU407" s="5">
        <v>174974460.23959994</v>
      </c>
      <c r="CV407" s="5">
        <v>1605</v>
      </c>
      <c r="CW407" s="5">
        <v>56636862.57599999</v>
      </c>
      <c r="CX407" s="5">
        <v>4845</v>
      </c>
      <c r="CY407" s="5">
        <v>195764612.34120002</v>
      </c>
      <c r="CZ407" s="5">
        <v>2600</v>
      </c>
      <c r="DA407" s="5">
        <v>85529026.799999997</v>
      </c>
      <c r="DB407" s="5">
        <v>85</v>
      </c>
      <c r="DC407" s="5">
        <v>3221068.2</v>
      </c>
      <c r="DD407" s="5">
        <v>1400</v>
      </c>
      <c r="DE407" s="5">
        <v>60784451.951999992</v>
      </c>
      <c r="DF407" s="5">
        <v>370</v>
      </c>
      <c r="DG407" s="5">
        <v>14315238.84</v>
      </c>
      <c r="DH407" s="5">
        <v>2930</v>
      </c>
      <c r="DI407" s="5">
        <v>103389593.55311999</v>
      </c>
      <c r="DJ407" s="5">
        <v>750</v>
      </c>
      <c r="DK407" s="5">
        <v>33370037.552000001</v>
      </c>
      <c r="DL407" s="5">
        <v>1610</v>
      </c>
      <c r="DM407" s="5">
        <v>90189750.673999995</v>
      </c>
      <c r="DN407" s="7">
        <v>221197</v>
      </c>
      <c r="DO407" s="165">
        <v>9482512380.8503189</v>
      </c>
    </row>
    <row r="408" spans="1:119" ht="31.5" hidden="1" x14ac:dyDescent="0.25">
      <c r="C408" s="247" t="s">
        <v>536</v>
      </c>
      <c r="N408" s="163">
        <f t="shared" ref="N408:AS408" si="2120">SUM(N393-N407)</f>
        <v>-21</v>
      </c>
      <c r="O408" s="163">
        <f t="shared" si="2120"/>
        <v>-15434602.518999696</v>
      </c>
      <c r="P408" s="163">
        <f t="shared" si="2120"/>
        <v>-542</v>
      </c>
      <c r="Q408" s="163">
        <f t="shared" si="2120"/>
        <v>14411739.440000296</v>
      </c>
      <c r="R408" s="163">
        <f t="shared" si="2120"/>
        <v>295</v>
      </c>
      <c r="S408" s="163">
        <f t="shared" si="2120"/>
        <v>5998804.3080000877</v>
      </c>
      <c r="T408" s="163">
        <f t="shared" si="2120"/>
        <v>350</v>
      </c>
      <c r="U408" s="163">
        <f t="shared" si="2120"/>
        <v>44873102.805999935</v>
      </c>
      <c r="V408" s="163">
        <f t="shared" si="2120"/>
        <v>475</v>
      </c>
      <c r="W408" s="163">
        <f t="shared" si="2120"/>
        <v>6749739.2759998441</v>
      </c>
      <c r="X408" s="163">
        <f t="shared" si="2120"/>
        <v>61</v>
      </c>
      <c r="Y408" s="163">
        <f t="shared" si="2120"/>
        <v>-8335.6000000014901</v>
      </c>
      <c r="Z408" s="163">
        <f t="shared" si="2120"/>
        <v>0</v>
      </c>
      <c r="AA408" s="163">
        <f t="shared" si="2120"/>
        <v>0</v>
      </c>
      <c r="AB408" s="163">
        <f t="shared" si="2120"/>
        <v>0</v>
      </c>
      <c r="AC408" s="163">
        <f t="shared" si="2120"/>
        <v>-3726997.4420000315</v>
      </c>
      <c r="AD408" s="163">
        <f t="shared" si="2120"/>
        <v>-8</v>
      </c>
      <c r="AE408" s="163">
        <f t="shared" si="2120"/>
        <v>-1123542.6999999881</v>
      </c>
      <c r="AF408" s="163">
        <f t="shared" si="2120"/>
        <v>74</v>
      </c>
      <c r="AG408" s="163">
        <f t="shared" si="2120"/>
        <v>13157776.659999996</v>
      </c>
      <c r="AH408" s="163">
        <f t="shared" si="2120"/>
        <v>0</v>
      </c>
      <c r="AI408" s="163">
        <f t="shared" si="2120"/>
        <v>0</v>
      </c>
      <c r="AJ408" s="163">
        <f t="shared" si="2120"/>
        <v>-156</v>
      </c>
      <c r="AK408" s="163">
        <f t="shared" si="2120"/>
        <v>-24296198.99665004</v>
      </c>
      <c r="AL408" s="163">
        <f t="shared" si="2120"/>
        <v>117</v>
      </c>
      <c r="AM408" s="163">
        <f t="shared" si="2120"/>
        <v>29975843.580000013</v>
      </c>
      <c r="AN408" s="163">
        <f t="shared" si="2120"/>
        <v>0</v>
      </c>
      <c r="AO408" s="163">
        <f t="shared" si="2120"/>
        <v>0</v>
      </c>
      <c r="AP408" s="163">
        <f t="shared" si="2120"/>
        <v>20</v>
      </c>
      <c r="AQ408" s="163">
        <f t="shared" si="2120"/>
        <v>829071.59999999963</v>
      </c>
      <c r="AR408" s="163">
        <f t="shared" si="2120"/>
        <v>-46</v>
      </c>
      <c r="AS408" s="163">
        <f t="shared" si="2120"/>
        <v>-1745282.2799999975</v>
      </c>
      <c r="AT408" s="163">
        <f t="shared" ref="AT408:DE408" si="2121">SUM(AT393-AT407)</f>
        <v>-195</v>
      </c>
      <c r="AU408" s="163">
        <f t="shared" si="2121"/>
        <v>-10108950.810000002</v>
      </c>
      <c r="AV408" s="163">
        <f t="shared" si="2121"/>
        <v>82</v>
      </c>
      <c r="AW408" s="163">
        <f t="shared" si="2121"/>
        <v>2811629.9399999827</v>
      </c>
      <c r="AX408" s="163">
        <f t="shared" si="2121"/>
        <v>100</v>
      </c>
      <c r="AY408" s="163">
        <f t="shared" si="2121"/>
        <v>3640813.7500000075</v>
      </c>
      <c r="AZ408" s="163">
        <f t="shared" si="2121"/>
        <v>0</v>
      </c>
      <c r="BA408" s="163">
        <f t="shared" si="2121"/>
        <v>-210634.20000001043</v>
      </c>
      <c r="BB408" s="163">
        <f t="shared" si="2121"/>
        <v>0</v>
      </c>
      <c r="BC408" s="163">
        <f t="shared" si="2121"/>
        <v>3104289.650000006</v>
      </c>
      <c r="BD408" s="163">
        <f t="shared" si="2121"/>
        <v>0</v>
      </c>
      <c r="BE408" s="163">
        <f t="shared" si="2121"/>
        <v>42483.774666666985</v>
      </c>
      <c r="BF408" s="163">
        <f t="shared" si="2121"/>
        <v>439</v>
      </c>
      <c r="BG408" s="163">
        <f t="shared" si="2121"/>
        <v>-17492173.244000018</v>
      </c>
      <c r="BH408" s="163">
        <f t="shared" si="2121"/>
        <v>29</v>
      </c>
      <c r="BI408" s="163">
        <f t="shared" si="2121"/>
        <v>28828422.532000065</v>
      </c>
      <c r="BJ408" s="163">
        <f t="shared" si="2121"/>
        <v>-62</v>
      </c>
      <c r="BK408" s="163">
        <f t="shared" si="2121"/>
        <v>-11877367.746299952</v>
      </c>
      <c r="BL408" s="163">
        <f t="shared" si="2121"/>
        <v>-31</v>
      </c>
      <c r="BM408" s="163">
        <f t="shared" si="2121"/>
        <v>2926834.3440000117</v>
      </c>
      <c r="BN408" s="163">
        <f t="shared" si="2121"/>
        <v>-255</v>
      </c>
      <c r="BO408" s="163">
        <f t="shared" si="2121"/>
        <v>-11464278.974399865</v>
      </c>
      <c r="BP408" s="163">
        <f t="shared" si="2121"/>
        <v>0</v>
      </c>
      <c r="BQ408" s="163">
        <f t="shared" si="2121"/>
        <v>90813.156000003219</v>
      </c>
      <c r="BR408" s="163">
        <f t="shared" si="2121"/>
        <v>0</v>
      </c>
      <c r="BS408" s="163">
        <f t="shared" si="2121"/>
        <v>14362.879999995232</v>
      </c>
      <c r="BT408" s="163">
        <f t="shared" si="2121"/>
        <v>0</v>
      </c>
      <c r="BU408" s="163">
        <f t="shared" si="2121"/>
        <v>0</v>
      </c>
      <c r="BV408" s="163">
        <f t="shared" si="2121"/>
        <v>-144</v>
      </c>
      <c r="BW408" s="163">
        <f t="shared" si="2121"/>
        <v>-5001712.6599999666</v>
      </c>
      <c r="BX408" s="163">
        <f t="shared" si="2121"/>
        <v>0</v>
      </c>
      <c r="BY408" s="163">
        <f t="shared" si="2121"/>
        <v>31361.092000007629</v>
      </c>
      <c r="BZ408" s="163">
        <f t="shared" si="2121"/>
        <v>0</v>
      </c>
      <c r="CA408" s="163">
        <f t="shared" si="2121"/>
        <v>121391.98399999738</v>
      </c>
      <c r="CB408" s="163">
        <f t="shared" si="2121"/>
        <v>0</v>
      </c>
      <c r="CC408" s="163">
        <f t="shared" si="2121"/>
        <v>0</v>
      </c>
      <c r="CD408" s="163">
        <f t="shared" si="2121"/>
        <v>0</v>
      </c>
      <c r="CE408" s="163">
        <f t="shared" si="2121"/>
        <v>268061.56813332438</v>
      </c>
      <c r="CF408" s="163">
        <f t="shared" si="2121"/>
        <v>0</v>
      </c>
      <c r="CG408" s="163">
        <f t="shared" si="2121"/>
        <v>-320.60000000149012</v>
      </c>
      <c r="CH408" s="163">
        <f t="shared" si="2121"/>
        <v>-619</v>
      </c>
      <c r="CI408" s="163">
        <f t="shared" si="2121"/>
        <v>-8891648.6400000006</v>
      </c>
      <c r="CJ408" s="163">
        <f t="shared" si="2121"/>
        <v>0</v>
      </c>
      <c r="CK408" s="163">
        <f t="shared" si="2121"/>
        <v>0</v>
      </c>
      <c r="CL408" s="163">
        <f t="shared" si="2121"/>
        <v>0</v>
      </c>
      <c r="CM408" s="163">
        <f t="shared" si="2121"/>
        <v>0</v>
      </c>
      <c r="CN408" s="163">
        <f t="shared" si="2121"/>
        <v>0</v>
      </c>
      <c r="CO408" s="163">
        <f t="shared" si="2121"/>
        <v>0</v>
      </c>
      <c r="CP408" s="163">
        <f t="shared" si="2121"/>
        <v>0</v>
      </c>
      <c r="CQ408" s="163">
        <f t="shared" si="2121"/>
        <v>0</v>
      </c>
      <c r="CR408" s="163">
        <f t="shared" si="2121"/>
        <v>-140</v>
      </c>
      <c r="CS408" s="163">
        <f t="shared" si="2121"/>
        <v>-5090126.0181333125</v>
      </c>
      <c r="CT408" s="163">
        <f t="shared" si="2121"/>
        <v>0</v>
      </c>
      <c r="CU408" s="163">
        <f t="shared" si="2121"/>
        <v>78220.201733320951</v>
      </c>
      <c r="CV408" s="163">
        <f t="shared" si="2121"/>
        <v>0</v>
      </c>
      <c r="CW408" s="163">
        <f t="shared" si="2121"/>
        <v>0</v>
      </c>
      <c r="CX408" s="163">
        <f t="shared" si="2121"/>
        <v>58</v>
      </c>
      <c r="CY408" s="163">
        <f t="shared" si="2121"/>
        <v>-6162.2526000142097</v>
      </c>
      <c r="CZ408" s="163">
        <f t="shared" si="2121"/>
        <v>0</v>
      </c>
      <c r="DA408" s="163">
        <f t="shared" si="2121"/>
        <v>1992080.1599999964</v>
      </c>
      <c r="DB408" s="163">
        <f t="shared" si="2121"/>
        <v>0</v>
      </c>
      <c r="DC408" s="163">
        <f t="shared" si="2121"/>
        <v>0</v>
      </c>
      <c r="DD408" s="163">
        <f t="shared" si="2121"/>
        <v>30</v>
      </c>
      <c r="DE408" s="163">
        <f t="shared" si="2121"/>
        <v>898321.20000000298</v>
      </c>
      <c r="DF408" s="163">
        <f t="shared" ref="DF408:DO408" si="2122">SUM(DF393-DF407)</f>
        <v>0</v>
      </c>
      <c r="DG408" s="163">
        <f t="shared" si="2122"/>
        <v>0</v>
      </c>
      <c r="DH408" s="163">
        <f t="shared" si="2122"/>
        <v>0</v>
      </c>
      <c r="DI408" s="163">
        <f t="shared" si="2122"/>
        <v>0</v>
      </c>
      <c r="DJ408" s="163">
        <f t="shared" si="2122"/>
        <v>0</v>
      </c>
      <c r="DK408" s="163">
        <f t="shared" si="2122"/>
        <v>0</v>
      </c>
      <c r="DL408" s="163">
        <f t="shared" si="2122"/>
        <v>0</v>
      </c>
      <c r="DM408" s="163">
        <f t="shared" si="2122"/>
        <v>0</v>
      </c>
      <c r="DN408" s="163">
        <f t="shared" si="2122"/>
        <v>-89</v>
      </c>
      <c r="DO408" s="163">
        <f t="shared" si="2122"/>
        <v>44366829.219451904</v>
      </c>
    </row>
    <row r="409" spans="1:119" ht="31.5" hidden="1" x14ac:dyDescent="0.25">
      <c r="C409" s="247" t="s">
        <v>536</v>
      </c>
    </row>
    <row r="410" spans="1:119" ht="39" hidden="1" customHeight="1" x14ac:dyDescent="0.25">
      <c r="C410" s="247"/>
      <c r="DN410" s="7">
        <v>220287</v>
      </c>
      <c r="DO410" s="8">
        <v>9431888037.8503189</v>
      </c>
    </row>
    <row r="411" spans="1:119" hidden="1" x14ac:dyDescent="0.25">
      <c r="DO411" s="166">
        <f>DO410-DO393</f>
        <v>-94991172.219451904</v>
      </c>
    </row>
    <row r="412" spans="1:119" hidden="1" x14ac:dyDescent="0.25"/>
    <row r="413" spans="1:119" hidden="1" x14ac:dyDescent="0.25">
      <c r="N413" s="163"/>
      <c r="O413" s="163"/>
      <c r="P413" s="163"/>
      <c r="Q413" s="163"/>
      <c r="R413" s="163"/>
      <c r="S413" s="163"/>
      <c r="T413" s="163"/>
      <c r="U413" s="163"/>
      <c r="V413" s="163"/>
      <c r="W413" s="163"/>
      <c r="X413" s="163"/>
      <c r="Y413" s="163"/>
      <c r="Z413" s="163"/>
      <c r="AA413" s="163"/>
      <c r="AB413" s="163"/>
      <c r="AC413" s="163"/>
      <c r="AD413" s="163"/>
      <c r="AE413" s="163"/>
      <c r="AF413" s="163"/>
      <c r="AG413" s="163"/>
      <c r="AH413" s="163"/>
      <c r="AI413" s="163"/>
      <c r="AJ413" s="163"/>
      <c r="AK413" s="163"/>
      <c r="AL413" s="163"/>
      <c r="AM413" s="163"/>
      <c r="AN413" s="163"/>
      <c r="AO413" s="163"/>
      <c r="AP413" s="163"/>
      <c r="AQ413" s="163"/>
      <c r="AR413" s="163"/>
      <c r="AS413" s="163"/>
      <c r="AT413" s="163"/>
      <c r="AU413" s="163"/>
      <c r="AV413" s="163"/>
      <c r="AW413" s="163"/>
      <c r="AX413" s="163"/>
      <c r="AY413" s="163"/>
      <c r="AZ413" s="163"/>
      <c r="BA413" s="163"/>
      <c r="BB413" s="163"/>
      <c r="BC413" s="163"/>
      <c r="BD413" s="163"/>
      <c r="BE413" s="163"/>
      <c r="BF413" s="163"/>
      <c r="BG413" s="163"/>
      <c r="BH413" s="163"/>
      <c r="BI413" s="163"/>
      <c r="BJ413" s="163"/>
      <c r="BK413" s="163"/>
      <c r="BL413" s="163"/>
      <c r="BM413" s="163"/>
      <c r="BN413" s="163"/>
      <c r="BO413" s="163"/>
      <c r="BP413" s="163"/>
      <c r="BQ413" s="163"/>
      <c r="BR413" s="163"/>
      <c r="BS413" s="163"/>
      <c r="BT413" s="163"/>
      <c r="BU413" s="163"/>
      <c r="BV413" s="163"/>
      <c r="BW413" s="163"/>
      <c r="BX413" s="163"/>
      <c r="BY413" s="163"/>
      <c r="BZ413" s="163"/>
      <c r="CA413" s="163"/>
      <c r="CB413" s="163"/>
      <c r="CC413" s="163"/>
      <c r="CD413" s="163"/>
      <c r="CE413" s="163"/>
      <c r="CF413" s="163"/>
      <c r="CG413" s="163"/>
      <c r="CH413" s="163"/>
      <c r="CI413" s="163"/>
      <c r="CJ413" s="163"/>
      <c r="CK413" s="163"/>
      <c r="CL413" s="163"/>
      <c r="CM413" s="163"/>
      <c r="CN413" s="163"/>
      <c r="CO413" s="163"/>
      <c r="CP413" s="163"/>
      <c r="CQ413" s="163"/>
      <c r="CR413" s="163"/>
      <c r="CS413" s="163"/>
      <c r="CT413" s="163"/>
      <c r="CU413" s="163"/>
      <c r="CV413" s="163"/>
      <c r="CW413" s="163"/>
      <c r="CX413" s="163"/>
      <c r="CY413" s="163"/>
      <c r="CZ413" s="163"/>
      <c r="DA413" s="163"/>
      <c r="DB413" s="163"/>
      <c r="DC413" s="163"/>
      <c r="DD413" s="163"/>
      <c r="DE413" s="163"/>
      <c r="DF413" s="163"/>
      <c r="DG413" s="163"/>
      <c r="DH413" s="163"/>
      <c r="DI413" s="163"/>
      <c r="DJ413" s="163"/>
      <c r="DK413" s="163"/>
      <c r="DL413" s="163"/>
      <c r="DM413" s="163"/>
      <c r="DN413" s="163"/>
      <c r="DO413" s="163"/>
    </row>
  </sheetData>
  <mergeCells count="185">
    <mergeCell ref="G6:G9"/>
    <mergeCell ref="H6:H9"/>
    <mergeCell ref="I6:I9"/>
    <mergeCell ref="J6:M6"/>
    <mergeCell ref="N6:O6"/>
    <mergeCell ref="P6:Q6"/>
    <mergeCell ref="A6:A9"/>
    <mergeCell ref="B6:B9"/>
    <mergeCell ref="C6:C9"/>
    <mergeCell ref="D6:D9"/>
    <mergeCell ref="E6:E9"/>
    <mergeCell ref="F6:F9"/>
    <mergeCell ref="AD6:AE6"/>
    <mergeCell ref="AF6:AG6"/>
    <mergeCell ref="AH6:AI6"/>
    <mergeCell ref="AJ6:AK6"/>
    <mergeCell ref="AL6:AM6"/>
    <mergeCell ref="AN6:AO6"/>
    <mergeCell ref="R6:S6"/>
    <mergeCell ref="T6:U6"/>
    <mergeCell ref="V6:W6"/>
    <mergeCell ref="X6:Y6"/>
    <mergeCell ref="Z6:AA6"/>
    <mergeCell ref="AB6:AC6"/>
    <mergeCell ref="BB6:BC6"/>
    <mergeCell ref="BD6:BE6"/>
    <mergeCell ref="BF6:BG6"/>
    <mergeCell ref="BH6:BI6"/>
    <mergeCell ref="BJ6:BK6"/>
    <mergeCell ref="BL6:BM6"/>
    <mergeCell ref="AP6:AQ6"/>
    <mergeCell ref="AR6:AS6"/>
    <mergeCell ref="AT6:AU6"/>
    <mergeCell ref="AV6:AW6"/>
    <mergeCell ref="AX6:AY6"/>
    <mergeCell ref="AZ6:BA6"/>
    <mergeCell ref="CD6:CE6"/>
    <mergeCell ref="CF6:CG6"/>
    <mergeCell ref="CH6:CI6"/>
    <mergeCell ref="CJ6:CK6"/>
    <mergeCell ref="BN6:BO6"/>
    <mergeCell ref="BP6:BQ6"/>
    <mergeCell ref="BR6:BS6"/>
    <mergeCell ref="BT6:BU6"/>
    <mergeCell ref="BV6:BW6"/>
    <mergeCell ref="BX6:BY6"/>
    <mergeCell ref="DJ6:DK6"/>
    <mergeCell ref="DL6:DM6"/>
    <mergeCell ref="DN6:DO6"/>
    <mergeCell ref="J7:M7"/>
    <mergeCell ref="N7:O7"/>
    <mergeCell ref="P7:Q7"/>
    <mergeCell ref="R7:S7"/>
    <mergeCell ref="T7:U7"/>
    <mergeCell ref="V7:W7"/>
    <mergeCell ref="X7:Y7"/>
    <mergeCell ref="CX6:CY6"/>
    <mergeCell ref="CZ6:DA6"/>
    <mergeCell ref="DB6:DC6"/>
    <mergeCell ref="DD6:DE6"/>
    <mergeCell ref="DF6:DG6"/>
    <mergeCell ref="DH6:DI6"/>
    <mergeCell ref="CL6:CM6"/>
    <mergeCell ref="CN6:CO6"/>
    <mergeCell ref="CP6:CQ6"/>
    <mergeCell ref="CR6:CS6"/>
    <mergeCell ref="CT6:CU6"/>
    <mergeCell ref="CV6:CW6"/>
    <mergeCell ref="BZ6:CA6"/>
    <mergeCell ref="CB6:CC6"/>
    <mergeCell ref="AP7:AQ7"/>
    <mergeCell ref="AR7:AS7"/>
    <mergeCell ref="AT7:AU7"/>
    <mergeCell ref="AV7:AW7"/>
    <mergeCell ref="Z7:AA7"/>
    <mergeCell ref="AB7:AC7"/>
    <mergeCell ref="AD7:AE7"/>
    <mergeCell ref="AF7:AG7"/>
    <mergeCell ref="AH7:AI7"/>
    <mergeCell ref="AJ7:AK7"/>
    <mergeCell ref="DL7:DM7"/>
    <mergeCell ref="J8:J9"/>
    <mergeCell ref="K8:K9"/>
    <mergeCell ref="L8:L9"/>
    <mergeCell ref="M8:M9"/>
    <mergeCell ref="N8:O8"/>
    <mergeCell ref="P8:Q8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CN7:CO7"/>
    <mergeCell ref="CP7:CQ7"/>
    <mergeCell ref="CR7:CS7"/>
    <mergeCell ref="BV7:BW7"/>
    <mergeCell ref="BX7:BY7"/>
    <mergeCell ref="BZ7:CA7"/>
    <mergeCell ref="CB7:CC7"/>
    <mergeCell ref="CD7:CE7"/>
    <mergeCell ref="R8:S8"/>
    <mergeCell ref="T8:U8"/>
    <mergeCell ref="V8:W8"/>
    <mergeCell ref="X8:Y8"/>
    <mergeCell ref="Z8:AA8"/>
    <mergeCell ref="AB8:AC8"/>
    <mergeCell ref="DF7:DG7"/>
    <mergeCell ref="DH7:DI7"/>
    <mergeCell ref="DJ7:DK7"/>
    <mergeCell ref="CF7:CG7"/>
    <mergeCell ref="BJ7:BK7"/>
    <mergeCell ref="BL7:BM7"/>
    <mergeCell ref="BN7:BO7"/>
    <mergeCell ref="BP7:BQ7"/>
    <mergeCell ref="BR7:BS7"/>
    <mergeCell ref="BT7:BU7"/>
    <mergeCell ref="AX7:AY7"/>
    <mergeCell ref="AZ7:BA7"/>
    <mergeCell ref="BB7:BC7"/>
    <mergeCell ref="BD7:BE7"/>
    <mergeCell ref="BF7:BG7"/>
    <mergeCell ref="BH7:BI7"/>
    <mergeCell ref="AL7:AM7"/>
    <mergeCell ref="AN7:AO7"/>
    <mergeCell ref="AV8:AW8"/>
    <mergeCell ref="AX8:AY8"/>
    <mergeCell ref="AZ8:BA8"/>
    <mergeCell ref="AD8:AE8"/>
    <mergeCell ref="AF8:AG8"/>
    <mergeCell ref="AH8:AI8"/>
    <mergeCell ref="AJ8:AK8"/>
    <mergeCell ref="AL8:AM8"/>
    <mergeCell ref="AN8:AO8"/>
    <mergeCell ref="DJ8:DK8"/>
    <mergeCell ref="DL8:DM8"/>
    <mergeCell ref="A393:B393"/>
    <mergeCell ref="A394:B394"/>
    <mergeCell ref="A395:B395"/>
    <mergeCell ref="A396:B396"/>
    <mergeCell ref="CX8:CY8"/>
    <mergeCell ref="CZ8:DA8"/>
    <mergeCell ref="DB8:DC8"/>
    <mergeCell ref="DD8:DE8"/>
    <mergeCell ref="DF8:DG8"/>
    <mergeCell ref="DH8:DI8"/>
    <mergeCell ref="CL8:CM8"/>
    <mergeCell ref="CN8:CO8"/>
    <mergeCell ref="CP8:CQ8"/>
    <mergeCell ref="CR8:CS8"/>
    <mergeCell ref="CT8:CU8"/>
    <mergeCell ref="CV8:CW8"/>
    <mergeCell ref="BZ8:CA8"/>
    <mergeCell ref="CB8:CC8"/>
    <mergeCell ref="CD8:CE8"/>
    <mergeCell ref="CF8:CG8"/>
    <mergeCell ref="CH8:CI8"/>
    <mergeCell ref="CJ8:CK8"/>
    <mergeCell ref="B2:C3"/>
    <mergeCell ref="CR1:CS1"/>
    <mergeCell ref="CR2:CS2"/>
    <mergeCell ref="A397:B397"/>
    <mergeCell ref="A398:B398"/>
    <mergeCell ref="A399:B399"/>
    <mergeCell ref="A400:B400"/>
    <mergeCell ref="A401:B401"/>
    <mergeCell ref="A402:B402"/>
    <mergeCell ref="BN8:BO8"/>
    <mergeCell ref="BP8:BQ8"/>
    <mergeCell ref="BR8:BS8"/>
    <mergeCell ref="BT8:BU8"/>
    <mergeCell ref="BV8:BW8"/>
    <mergeCell ref="BX8:BY8"/>
    <mergeCell ref="BB8:BC8"/>
    <mergeCell ref="BD8:BE8"/>
    <mergeCell ref="BF8:BG8"/>
    <mergeCell ref="BH8:BI8"/>
    <mergeCell ref="BJ8:BK8"/>
    <mergeCell ref="BL8:BM8"/>
    <mergeCell ref="AP8:AQ8"/>
    <mergeCell ref="AR8:AS8"/>
    <mergeCell ref="AT8:AU8"/>
  </mergeCells>
  <pageMargins left="0" right="0" top="0" bottom="0" header="0.11811023622047245" footer="0.11811023622047245"/>
  <pageSetup paperSize="9" scale="75" orientation="portrait" r:id="rId1"/>
  <headerFooter differentFirst="1">
    <oddHeader>&amp;C&amp;P&amp;R&amp;F&amp;A]</oddHeader>
  </headerFooter>
  <rowBreaks count="1" manualBreakCount="1">
    <brk id="4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2018-11-28T06:36:19Z</dcterms:created>
  <dcterms:modified xsi:type="dcterms:W3CDTF">2018-12-03T04:37:42Z</dcterms:modified>
</cp:coreProperties>
</file>