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45" yWindow="-90" windowWidth="13155" windowHeight="12690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(комиссия)'!$A$9:$Y$123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(комиссия)'!$A$1:$Y$123</definedName>
  </definedNames>
  <calcPr calcId="145621"/>
</workbook>
</file>

<file path=xl/calcChain.xml><?xml version="1.0" encoding="utf-8"?>
<calcChain xmlns="http://schemas.openxmlformats.org/spreadsheetml/2006/main">
  <c r="Q87" i="1" l="1"/>
  <c r="O49" i="1" l="1"/>
  <c r="O47" i="1"/>
  <c r="N31" i="1"/>
  <c r="P104" i="1"/>
  <c r="P50" i="1"/>
  <c r="P115" i="1"/>
  <c r="P106" i="1"/>
  <c r="P93" i="1"/>
  <c r="P116" i="1"/>
  <c r="P83" i="1"/>
  <c r="Q83" i="1" l="1"/>
  <c r="Q112" i="1"/>
  <c r="Q38" i="1"/>
  <c r="Q41" i="1"/>
  <c r="P13" i="1"/>
  <c r="N36" i="1"/>
  <c r="O108" i="1"/>
  <c r="P16" i="1"/>
  <c r="N108" i="1"/>
  <c r="M104" i="1" l="1"/>
  <c r="M31" i="1"/>
  <c r="M40" i="1"/>
  <c r="M117" i="1"/>
  <c r="M116" i="1"/>
  <c r="M115" i="1"/>
  <c r="M112" i="1"/>
  <c r="M108" i="1"/>
  <c r="M106" i="1"/>
  <c r="Q115" i="1" l="1"/>
  <c r="Q90" i="1"/>
  <c r="Q12" i="1"/>
  <c r="Q110" i="1" l="1"/>
  <c r="X123" i="1" l="1"/>
  <c r="W123" i="1"/>
  <c r="U123" i="1"/>
  <c r="T123" i="1"/>
  <c r="S123" i="1"/>
  <c r="M123" i="1"/>
  <c r="L123" i="1"/>
  <c r="K123" i="1"/>
  <c r="J123" i="1"/>
  <c r="I123" i="1"/>
  <c r="F123" i="1"/>
  <c r="E123" i="1"/>
  <c r="V122" i="1"/>
  <c r="R122" i="1"/>
  <c r="H122" i="1"/>
  <c r="G122" i="1" s="1"/>
  <c r="Y122" i="1" s="1"/>
  <c r="D122" i="1"/>
  <c r="V121" i="1"/>
  <c r="R121" i="1"/>
  <c r="H121" i="1"/>
  <c r="G121" i="1" s="1"/>
  <c r="D121" i="1"/>
  <c r="V120" i="1"/>
  <c r="R120" i="1"/>
  <c r="H120" i="1"/>
  <c r="G120" i="1"/>
  <c r="D120" i="1"/>
  <c r="V119" i="1"/>
  <c r="R119" i="1"/>
  <c r="H119" i="1"/>
  <c r="G119" i="1" s="1"/>
  <c r="D119" i="1"/>
  <c r="V118" i="1"/>
  <c r="R118" i="1"/>
  <c r="H118" i="1"/>
  <c r="G118" i="1" s="1"/>
  <c r="Y118" i="1" s="1"/>
  <c r="D118" i="1"/>
  <c r="V117" i="1"/>
  <c r="R117" i="1"/>
  <c r="N117" i="1"/>
  <c r="H117" i="1"/>
  <c r="G117" i="1" s="1"/>
  <c r="D117" i="1"/>
  <c r="V116" i="1"/>
  <c r="R116" i="1"/>
  <c r="H116" i="1"/>
  <c r="G116" i="1" s="1"/>
  <c r="D116" i="1"/>
  <c r="V115" i="1"/>
  <c r="R115" i="1"/>
  <c r="O115" i="1"/>
  <c r="N115" i="1"/>
  <c r="H115" i="1"/>
  <c r="D115" i="1"/>
  <c r="V114" i="1"/>
  <c r="R114" i="1"/>
  <c r="H114" i="1"/>
  <c r="G114" i="1"/>
  <c r="D114" i="1"/>
  <c r="V113" i="1"/>
  <c r="R113" i="1"/>
  <c r="H113" i="1"/>
  <c r="G113" i="1" s="1"/>
  <c r="D113" i="1"/>
  <c r="V112" i="1"/>
  <c r="R112" i="1"/>
  <c r="O112" i="1"/>
  <c r="H112" i="1"/>
  <c r="D112" i="1"/>
  <c r="V111" i="1"/>
  <c r="R111" i="1"/>
  <c r="O111" i="1"/>
  <c r="G111" i="1" s="1"/>
  <c r="N111" i="1"/>
  <c r="H111" i="1"/>
  <c r="D111" i="1"/>
  <c r="V110" i="1"/>
  <c r="R110" i="1"/>
  <c r="P110" i="1"/>
  <c r="H110" i="1"/>
  <c r="G110" i="1" s="1"/>
  <c r="D110" i="1"/>
  <c r="V109" i="1"/>
  <c r="R109" i="1"/>
  <c r="H109" i="1"/>
  <c r="G109" i="1" s="1"/>
  <c r="D109" i="1"/>
  <c r="V108" i="1"/>
  <c r="R108" i="1"/>
  <c r="H108" i="1"/>
  <c r="G108" i="1" s="1"/>
  <c r="D108" i="1"/>
  <c r="V107" i="1"/>
  <c r="R107" i="1"/>
  <c r="N107" i="1"/>
  <c r="H107" i="1"/>
  <c r="G107" i="1" s="1"/>
  <c r="D107" i="1"/>
  <c r="V106" i="1"/>
  <c r="R106" i="1"/>
  <c r="H106" i="1"/>
  <c r="G106" i="1" s="1"/>
  <c r="D106" i="1"/>
  <c r="V105" i="1"/>
  <c r="R105" i="1"/>
  <c r="H105" i="1"/>
  <c r="G105" i="1"/>
  <c r="D105" i="1"/>
  <c r="V104" i="1"/>
  <c r="R104" i="1"/>
  <c r="H104" i="1"/>
  <c r="G104" i="1" s="1"/>
  <c r="D104" i="1"/>
  <c r="V103" i="1"/>
  <c r="R103" i="1"/>
  <c r="O103" i="1"/>
  <c r="H103" i="1"/>
  <c r="D103" i="1"/>
  <c r="V102" i="1"/>
  <c r="R102" i="1"/>
  <c r="O102" i="1"/>
  <c r="H102" i="1"/>
  <c r="D102" i="1"/>
  <c r="V101" i="1"/>
  <c r="R101" i="1"/>
  <c r="H101" i="1"/>
  <c r="G101" i="1" s="1"/>
  <c r="Y101" i="1" s="1"/>
  <c r="D101" i="1"/>
  <c r="R100" i="1"/>
  <c r="H100" i="1"/>
  <c r="G100" i="1" s="1"/>
  <c r="D100" i="1"/>
  <c r="R99" i="1"/>
  <c r="H99" i="1"/>
  <c r="G99" i="1" s="1"/>
  <c r="D99" i="1"/>
  <c r="H98" i="1"/>
  <c r="G98" i="1" s="1"/>
  <c r="Y98" i="1" s="1"/>
  <c r="V97" i="1"/>
  <c r="R97" i="1"/>
  <c r="H97" i="1"/>
  <c r="G97" i="1" s="1"/>
  <c r="D97" i="1"/>
  <c r="R96" i="1"/>
  <c r="H96" i="1"/>
  <c r="G96" i="1" s="1"/>
  <c r="D96" i="1"/>
  <c r="R95" i="1"/>
  <c r="N95" i="1"/>
  <c r="H95" i="1"/>
  <c r="G95" i="1"/>
  <c r="D95" i="1"/>
  <c r="R94" i="1"/>
  <c r="H94" i="1"/>
  <c r="G94" i="1"/>
  <c r="D94" i="1"/>
  <c r="R93" i="1"/>
  <c r="H93" i="1"/>
  <c r="G93" i="1"/>
  <c r="D93" i="1"/>
  <c r="R92" i="1"/>
  <c r="H92" i="1"/>
  <c r="G92" i="1"/>
  <c r="D92" i="1"/>
  <c r="R91" i="1"/>
  <c r="N91" i="1"/>
  <c r="H91" i="1"/>
  <c r="G91" i="1" s="1"/>
  <c r="D91" i="1"/>
  <c r="R90" i="1"/>
  <c r="H90" i="1"/>
  <c r="G90" i="1" s="1"/>
  <c r="Y90" i="1" s="1"/>
  <c r="D90" i="1"/>
  <c r="R89" i="1"/>
  <c r="O89" i="1"/>
  <c r="H89" i="1"/>
  <c r="D89" i="1"/>
  <c r="R88" i="1"/>
  <c r="H88" i="1"/>
  <c r="G88" i="1"/>
  <c r="D88" i="1"/>
  <c r="R87" i="1"/>
  <c r="P87" i="1"/>
  <c r="H87" i="1"/>
  <c r="G87" i="1" s="1"/>
  <c r="D87" i="1"/>
  <c r="R86" i="1"/>
  <c r="H86" i="1"/>
  <c r="G86" i="1" s="1"/>
  <c r="D86" i="1"/>
  <c r="R85" i="1"/>
  <c r="H85" i="1"/>
  <c r="G85" i="1" s="1"/>
  <c r="D85" i="1"/>
  <c r="R84" i="1"/>
  <c r="H84" i="1"/>
  <c r="G84" i="1" s="1"/>
  <c r="D84" i="1"/>
  <c r="R83" i="1"/>
  <c r="H83" i="1"/>
  <c r="G83" i="1" s="1"/>
  <c r="D83" i="1"/>
  <c r="H82" i="1"/>
  <c r="G82" i="1" s="1"/>
  <c r="Y82" i="1" s="1"/>
  <c r="R81" i="1"/>
  <c r="H81" i="1"/>
  <c r="G81" i="1" s="1"/>
  <c r="D81" i="1"/>
  <c r="R80" i="1"/>
  <c r="H80" i="1"/>
  <c r="G80" i="1" s="1"/>
  <c r="D80" i="1"/>
  <c r="R79" i="1"/>
  <c r="H79" i="1"/>
  <c r="G79" i="1" s="1"/>
  <c r="D79" i="1"/>
  <c r="R78" i="1"/>
  <c r="H78" i="1"/>
  <c r="G78" i="1" s="1"/>
  <c r="D78" i="1"/>
  <c r="R77" i="1"/>
  <c r="H77" i="1"/>
  <c r="G77" i="1" s="1"/>
  <c r="D77" i="1"/>
  <c r="R76" i="1"/>
  <c r="H76" i="1"/>
  <c r="G76" i="1" s="1"/>
  <c r="D76" i="1"/>
  <c r="R75" i="1"/>
  <c r="H75" i="1"/>
  <c r="G75" i="1" s="1"/>
  <c r="D75" i="1"/>
  <c r="R74" i="1"/>
  <c r="H74" i="1"/>
  <c r="G74" i="1" s="1"/>
  <c r="D74" i="1"/>
  <c r="R73" i="1"/>
  <c r="H73" i="1"/>
  <c r="G73" i="1" s="1"/>
  <c r="D73" i="1"/>
  <c r="R72" i="1"/>
  <c r="H72" i="1"/>
  <c r="G72" i="1" s="1"/>
  <c r="D72" i="1"/>
  <c r="R71" i="1"/>
  <c r="H71" i="1"/>
  <c r="G71" i="1" s="1"/>
  <c r="D71" i="1"/>
  <c r="R70" i="1"/>
  <c r="H70" i="1"/>
  <c r="G70" i="1" s="1"/>
  <c r="D70" i="1"/>
  <c r="R69" i="1"/>
  <c r="Y69" i="1" s="1"/>
  <c r="H69" i="1"/>
  <c r="D69" i="1"/>
  <c r="R68" i="1"/>
  <c r="H68" i="1"/>
  <c r="G68" i="1" s="1"/>
  <c r="Y68" i="1" s="1"/>
  <c r="D68" i="1"/>
  <c r="R67" i="1"/>
  <c r="H67" i="1"/>
  <c r="G67" i="1" s="1"/>
  <c r="D67" i="1"/>
  <c r="R66" i="1"/>
  <c r="H66" i="1"/>
  <c r="G66" i="1" s="1"/>
  <c r="D66" i="1"/>
  <c r="R65" i="1"/>
  <c r="H65" i="1"/>
  <c r="G65" i="1" s="1"/>
  <c r="D65" i="1"/>
  <c r="R64" i="1"/>
  <c r="Y64" i="1" s="1"/>
  <c r="H64" i="1"/>
  <c r="G64" i="1" s="1"/>
  <c r="D64" i="1"/>
  <c r="R63" i="1"/>
  <c r="H63" i="1"/>
  <c r="G63" i="1" s="1"/>
  <c r="Y63" i="1" s="1"/>
  <c r="D63" i="1"/>
  <c r="R62" i="1"/>
  <c r="Y62" i="1" s="1"/>
  <c r="H62" i="1"/>
  <c r="G62" i="1" s="1"/>
  <c r="D62" i="1"/>
  <c r="R61" i="1"/>
  <c r="H61" i="1"/>
  <c r="G61" i="1" s="1"/>
  <c r="D61" i="1"/>
  <c r="R60" i="1"/>
  <c r="H60" i="1"/>
  <c r="G60" i="1" s="1"/>
  <c r="D60" i="1"/>
  <c r="R59" i="1"/>
  <c r="H59" i="1"/>
  <c r="G59" i="1" s="1"/>
  <c r="D59" i="1"/>
  <c r="R58" i="1"/>
  <c r="H58" i="1"/>
  <c r="G58" i="1" s="1"/>
  <c r="Y58" i="1" s="1"/>
  <c r="D58" i="1"/>
  <c r="R57" i="1"/>
  <c r="H57" i="1"/>
  <c r="G57" i="1" s="1"/>
  <c r="D57" i="1"/>
  <c r="R56" i="1"/>
  <c r="H56" i="1"/>
  <c r="G56" i="1" s="1"/>
  <c r="D56" i="1"/>
  <c r="Y56" i="1" s="1"/>
  <c r="V55" i="1"/>
  <c r="R55" i="1"/>
  <c r="H55" i="1"/>
  <c r="G55" i="1"/>
  <c r="D55" i="1"/>
  <c r="R54" i="1"/>
  <c r="N54" i="1"/>
  <c r="H54" i="1"/>
  <c r="G54" i="1" s="1"/>
  <c r="D54" i="1"/>
  <c r="R53" i="1"/>
  <c r="N53" i="1"/>
  <c r="H53" i="1"/>
  <c r="G53" i="1" s="1"/>
  <c r="Y53" i="1" s="1"/>
  <c r="D53" i="1"/>
  <c r="R52" i="1"/>
  <c r="O52" i="1"/>
  <c r="N52" i="1"/>
  <c r="G52" i="1" s="1"/>
  <c r="H52" i="1"/>
  <c r="D52" i="1"/>
  <c r="R51" i="1"/>
  <c r="H51" i="1"/>
  <c r="G51" i="1"/>
  <c r="D51" i="1"/>
  <c r="R50" i="1"/>
  <c r="H50" i="1"/>
  <c r="G50" i="1"/>
  <c r="D50" i="1"/>
  <c r="R49" i="1"/>
  <c r="H49" i="1"/>
  <c r="G49" i="1"/>
  <c r="D49" i="1"/>
  <c r="R48" i="1"/>
  <c r="H48" i="1"/>
  <c r="G48" i="1"/>
  <c r="D48" i="1"/>
  <c r="R47" i="1"/>
  <c r="H47" i="1"/>
  <c r="G47" i="1"/>
  <c r="D47" i="1"/>
  <c r="R46" i="1"/>
  <c r="H46" i="1"/>
  <c r="G46" i="1"/>
  <c r="D46" i="1"/>
  <c r="R45" i="1"/>
  <c r="H45" i="1"/>
  <c r="G45" i="1"/>
  <c r="D45" i="1"/>
  <c r="R44" i="1"/>
  <c r="H44" i="1"/>
  <c r="G44" i="1"/>
  <c r="D44" i="1"/>
  <c r="R43" i="1"/>
  <c r="H43" i="1"/>
  <c r="G43" i="1"/>
  <c r="D43" i="1"/>
  <c r="R42" i="1"/>
  <c r="H42" i="1"/>
  <c r="G42" i="1"/>
  <c r="D42" i="1"/>
  <c r="R41" i="1"/>
  <c r="H41" i="1"/>
  <c r="G41" i="1"/>
  <c r="D41" i="1"/>
  <c r="R40" i="1"/>
  <c r="O40" i="1"/>
  <c r="H40" i="1"/>
  <c r="G40" i="1" s="1"/>
  <c r="D40" i="1"/>
  <c r="R39" i="1"/>
  <c r="H39" i="1"/>
  <c r="G39" i="1" s="1"/>
  <c r="D39" i="1"/>
  <c r="Y39" i="1" s="1"/>
  <c r="R38" i="1"/>
  <c r="H38" i="1"/>
  <c r="G38" i="1" s="1"/>
  <c r="D38" i="1"/>
  <c r="R37" i="1"/>
  <c r="H37" i="1"/>
  <c r="G37" i="1" s="1"/>
  <c r="D37" i="1"/>
  <c r="R36" i="1"/>
  <c r="H36" i="1"/>
  <c r="G36" i="1" s="1"/>
  <c r="Y36" i="1" s="1"/>
  <c r="D36" i="1"/>
  <c r="R35" i="1"/>
  <c r="H35" i="1"/>
  <c r="G35" i="1" s="1"/>
  <c r="D35" i="1"/>
  <c r="R34" i="1"/>
  <c r="H34" i="1"/>
  <c r="G34" i="1" s="1"/>
  <c r="D34" i="1"/>
  <c r="R33" i="1"/>
  <c r="H33" i="1"/>
  <c r="G33" i="1" s="1"/>
  <c r="D33" i="1"/>
  <c r="R32" i="1"/>
  <c r="H32" i="1"/>
  <c r="G32" i="1" s="1"/>
  <c r="D32" i="1"/>
  <c r="R31" i="1"/>
  <c r="H31" i="1"/>
  <c r="G31" i="1" s="1"/>
  <c r="D31" i="1"/>
  <c r="R30" i="1"/>
  <c r="H30" i="1"/>
  <c r="G30" i="1" s="1"/>
  <c r="D30" i="1"/>
  <c r="R29" i="1"/>
  <c r="H29" i="1"/>
  <c r="G29" i="1" s="1"/>
  <c r="D29" i="1"/>
  <c r="R28" i="1"/>
  <c r="G28" i="1"/>
  <c r="D28" i="1"/>
  <c r="R27" i="1"/>
  <c r="G27" i="1"/>
  <c r="D27" i="1"/>
  <c r="R26" i="1"/>
  <c r="Y26" i="1" s="1"/>
  <c r="G26" i="1"/>
  <c r="D26" i="1"/>
  <c r="R25" i="1"/>
  <c r="G25" i="1"/>
  <c r="D25" i="1"/>
  <c r="R24" i="1"/>
  <c r="G24" i="1"/>
  <c r="D24" i="1"/>
  <c r="R23" i="1"/>
  <c r="Q23" i="1"/>
  <c r="Q123" i="1" s="1"/>
  <c r="D23" i="1"/>
  <c r="R22" i="1"/>
  <c r="N22" i="1"/>
  <c r="N123" i="1" s="1"/>
  <c r="H22" i="1"/>
  <c r="D22" i="1"/>
  <c r="R21" i="1"/>
  <c r="G21" i="1"/>
  <c r="Y21" i="1" s="1"/>
  <c r="D21" i="1"/>
  <c r="R20" i="1"/>
  <c r="P20" i="1"/>
  <c r="P123" i="1" s="1"/>
  <c r="G20" i="1"/>
  <c r="D20" i="1"/>
  <c r="R19" i="1"/>
  <c r="G19" i="1"/>
  <c r="D19" i="1"/>
  <c r="R18" i="1"/>
  <c r="G18" i="1"/>
  <c r="D18" i="1"/>
  <c r="R17" i="1"/>
  <c r="Y17" i="1" s="1"/>
  <c r="G17" i="1"/>
  <c r="D17" i="1"/>
  <c r="R16" i="1"/>
  <c r="G16" i="1"/>
  <c r="D16" i="1"/>
  <c r="R15" i="1"/>
  <c r="G15" i="1"/>
  <c r="D15" i="1"/>
  <c r="R14" i="1"/>
  <c r="G14" i="1"/>
  <c r="D14" i="1"/>
  <c r="V13" i="1"/>
  <c r="R13" i="1"/>
  <c r="G13" i="1"/>
  <c r="D13" i="1"/>
  <c r="R12" i="1"/>
  <c r="G12" i="1"/>
  <c r="D12" i="1"/>
  <c r="R11" i="1"/>
  <c r="G11" i="1"/>
  <c r="D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R10" i="1"/>
  <c r="G10" i="1"/>
  <c r="D10" i="1"/>
  <c r="Y31" i="1" l="1"/>
  <c r="Y16" i="1"/>
  <c r="Y13" i="1"/>
  <c r="Y32" i="1"/>
  <c r="Y114" i="1"/>
  <c r="Y11" i="1"/>
  <c r="Y10" i="1"/>
  <c r="Y15" i="1"/>
  <c r="Y19" i="1"/>
  <c r="Y27" i="1"/>
  <c r="Y29" i="1"/>
  <c r="Y35" i="1"/>
  <c r="Y57" i="1"/>
  <c r="Y67" i="1"/>
  <c r="Y83" i="1"/>
  <c r="Y85" i="1"/>
  <c r="Y12" i="1"/>
  <c r="V123" i="1"/>
  <c r="Y14" i="1"/>
  <c r="G23" i="1"/>
  <c r="Y24" i="1"/>
  <c r="Y34" i="1"/>
  <c r="Y37" i="1"/>
  <c r="Y38" i="1"/>
  <c r="Y55" i="1"/>
  <c r="Y60" i="1"/>
  <c r="Y66" i="1"/>
  <c r="G89" i="1"/>
  <c r="Y89" i="1" s="1"/>
  <c r="Y96" i="1"/>
  <c r="G115" i="1"/>
  <c r="Y115" i="1" s="1"/>
  <c r="Y28" i="1"/>
  <c r="Y33" i="1"/>
  <c r="Y40" i="1"/>
  <c r="Y41" i="1"/>
  <c r="Y42" i="1"/>
  <c r="Y43" i="1"/>
  <c r="Y45" i="1"/>
  <c r="Y47" i="1"/>
  <c r="Y48" i="1"/>
  <c r="Y49" i="1"/>
  <c r="Y50" i="1"/>
  <c r="Y51" i="1"/>
  <c r="Y59" i="1"/>
  <c r="Y65" i="1"/>
  <c r="Y88" i="1"/>
  <c r="Y91" i="1"/>
  <c r="Y92" i="1"/>
  <c r="Y94" i="1"/>
  <c r="G102" i="1"/>
  <c r="Y102" i="1" s="1"/>
  <c r="Y104" i="1"/>
  <c r="Y113" i="1"/>
  <c r="Y120" i="1"/>
  <c r="Y70" i="1"/>
  <c r="Y71" i="1"/>
  <c r="Y73" i="1"/>
  <c r="Y75" i="1"/>
  <c r="Y76" i="1"/>
  <c r="Y77" i="1"/>
  <c r="Y78" i="1"/>
  <c r="Y79" i="1"/>
  <c r="Y81" i="1"/>
  <c r="Y99" i="1"/>
  <c r="Y100" i="1"/>
  <c r="G103" i="1"/>
  <c r="Y103" i="1" s="1"/>
  <c r="G112" i="1"/>
  <c r="Y23" i="1"/>
  <c r="Y18" i="1"/>
  <c r="Y30" i="1"/>
  <c r="Y61" i="1"/>
  <c r="Y84" i="1"/>
  <c r="Y86" i="1"/>
  <c r="Y95" i="1"/>
  <c r="Y52" i="1"/>
  <c r="Y87" i="1"/>
  <c r="Y97" i="1"/>
  <c r="Y107" i="1"/>
  <c r="Y112" i="1"/>
  <c r="O123" i="1"/>
  <c r="H123" i="1"/>
  <c r="G22" i="1"/>
  <c r="Y110" i="1"/>
  <c r="Y117" i="1"/>
  <c r="Y121" i="1"/>
  <c r="D123" i="1"/>
  <c r="Y20" i="1"/>
  <c r="Y44" i="1"/>
  <c r="Y54" i="1"/>
  <c r="Y72" i="1"/>
  <c r="Y80" i="1"/>
  <c r="Y93" i="1"/>
  <c r="Y105" i="1"/>
  <c r="Y106" i="1"/>
  <c r="Y108" i="1"/>
  <c r="Y25" i="1"/>
  <c r="R123" i="1"/>
  <c r="Y22" i="1"/>
  <c r="Y46" i="1"/>
  <c r="Y74" i="1"/>
  <c r="Y109" i="1"/>
  <c r="Y111" i="1"/>
  <c r="Y116" i="1"/>
  <c r="Y119" i="1"/>
  <c r="G123" i="1" l="1"/>
  <c r="Y123" i="1"/>
</calcChain>
</file>

<file path=xl/sharedStrings.xml><?xml version="1.0" encoding="utf-8"?>
<sst xmlns="http://schemas.openxmlformats.org/spreadsheetml/2006/main" count="149" uniqueCount="143">
  <si>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2018 год</t>
  </si>
  <si>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</si>
  <si>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</si>
  <si>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</si>
  <si>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</si>
  <si>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</si>
  <si>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</si>
  <si>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</si>
  <si>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</si>
  <si>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</si>
  <si>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</si>
  <si>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</si>
  <si>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</si>
  <si>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</si>
  <si>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</si>
  <si>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>в том числе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</si>
  <si>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</si>
  <si>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</si>
  <si>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</si>
  <si>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</si>
  <si>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</si>
  <si>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</si>
  <si>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</si>
  <si>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</si>
  <si>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Январь-июнь</t>
  </si>
  <si>
    <t>Июль-сентябрь</t>
  </si>
  <si>
    <t xml:space="preserve">План октябрь-декабрь </t>
  </si>
  <si>
    <t>основная часть (97%)</t>
  </si>
  <si>
    <t>стимулирующая часть, с учетом фактического выполнения показателей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</si>
  <si>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</si>
  <si>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</si>
  <si>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</si>
  <si>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</si>
  <si>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</si>
  <si>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</si>
  <si>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</si>
  <si>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</si>
  <si>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</si>
  <si>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</si>
  <si>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</si>
  <si>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</si>
  <si>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</si>
  <si>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</si>
  <si>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</si>
  <si>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</si>
  <si>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</si>
  <si>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</si>
  <si>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</si>
  <si>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</si>
  <si>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</si>
  <si>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</si>
  <si>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</si>
  <si>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</si>
  <si>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</si>
  <si>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</si>
  <si>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</si>
  <si>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</si>
  <si>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</si>
  <si>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</si>
  <si>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</si>
  <si>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</si>
  <si>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</si>
  <si>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</si>
  <si>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</si>
  <si>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</si>
  <si>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</si>
  <si>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</si>
  <si>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</si>
  <si>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</si>
  <si>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</si>
  <si>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</si>
  <si>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</si>
  <si>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</si>
  <si>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</si>
  <si>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</si>
  <si>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</si>
  <si>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</si>
  <si>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</si>
  <si>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</si>
  <si>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ООО "Медицинский центр "Здравица ДВ"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</si>
  <si>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</si>
  <si>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</si>
  <si>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</si>
  <si>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</si>
  <si>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</si>
  <si>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</si>
  <si>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</si>
  <si>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</si>
  <si>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</si>
  <si>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"Мед-Арт"</t>
  </si>
  <si>
    <t xml:space="preserve">ООО "МУ "Медгрупп ДВ" </t>
  </si>
  <si>
    <t>ООО "МУ "Империя здоровья"</t>
  </si>
  <si>
    <t xml:space="preserve"> ООО "Афина"</t>
  </si>
  <si>
    <t>ООО "Белый клен"</t>
  </si>
  <si>
    <t>ООО "ГрандСтрой"</t>
  </si>
  <si>
    <t>ООО"Саико"</t>
  </si>
  <si>
    <t>ООО "Стоматология ДФ"</t>
  </si>
  <si>
    <t>ООО "Хабаровский центр глазной хирургии"</t>
  </si>
  <si>
    <t>ООО "Визит"</t>
  </si>
  <si>
    <t xml:space="preserve"> ООО "МУ "ЦПМ-Групп"</t>
  </si>
  <si>
    <t>ООО "МУ "ЦМК-Групп"</t>
  </si>
  <si>
    <t>ООО "Стомэнергетик"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</si>
  <si>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</si>
  <si>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</si>
  <si>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</si>
  <si>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</si>
  <si>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</si>
  <si>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</si>
  <si>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</si>
  <si>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</si>
  <si>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</si>
  <si>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</si>
  <si>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</si>
  <si>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</si>
  <si>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</si>
  <si>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</si>
  <si>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</si>
  <si>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"Медицинское учреждение "Центр медицинских комиссий"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</si>
  <si>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</si>
  <si>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</si>
  <si>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</si>
  <si>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</si>
  <si>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</si>
  <si>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</si>
  <si>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</si>
  <si>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</si>
  <si>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</si>
  <si>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</si>
  <si>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</si>
  <si>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</si>
  <si>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</si>
  <si>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</si>
  <si>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</si>
  <si>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</si>
  <si>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</si>
  <si>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</si>
  <si>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</si>
  <si>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</si>
  <si>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</si>
  <si>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</si>
  <si>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</si>
  <si>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</si>
  <si>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Приложение № 10
 к Решению Комиссии по разработке ТП ОМС 
от 27.11.2018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</si>
</sst>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0" fontId="6" fillId="0" borderId="0"/>
    <xf numFmtId="164" fontId="9" fillId="0" borderId="0" applyFont="0" applyFill="0" applyBorder="0" applyAlignment="0" applyProtection="0"/>
    <xf numFmtId="0" fontId="5" fillId="0" borderId="0"/>
    <xf numFmtId="0" fontId="11" fillId="0" borderId="0"/>
    <xf numFmtId="0" fontId="12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164" fontId="3" fillId="0" borderId="0" xfId="2" applyNumberFormat="1" applyFont="1" applyFill="1" applyAlignment="1">
      <alignment wrapText="1"/>
    </xf>
    <xf numFmtId="4" fontId="3" fillId="0" borderId="0" xfId="2" applyNumberFormat="1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3" fillId="0" borderId="11" xfId="3" applyFont="1" applyFill="1" applyBorder="1" applyAlignment="1">
      <alignment horizontal="center" vertical="center" wrapText="1"/>
    </xf>
    <xf numFmtId="0" fontId="3" fillId="0" borderId="1" xfId="2" applyFont="1" applyFill="1" applyBorder="1"/>
    <xf numFmtId="0" fontId="3" fillId="0" borderId="1" xfId="3" applyFont="1" applyFill="1" applyBorder="1" applyAlignment="1">
      <alignment wrapText="1"/>
    </xf>
    <xf numFmtId="164" fontId="3" fillId="0" borderId="1" xfId="1" applyNumberFormat="1" applyFont="1" applyFill="1" applyBorder="1"/>
    <xf numFmtId="164" fontId="8" fillId="0" borderId="1" xfId="1" applyNumberFormat="1" applyFont="1" applyFill="1" applyBorder="1"/>
    <xf numFmtId="0" fontId="3" fillId="0" borderId="1" xfId="3" applyFont="1" applyFill="1" applyBorder="1" applyAlignment="1">
      <alignment horizontal="left" wrapText="1"/>
    </xf>
    <xf numFmtId="165" fontId="3" fillId="0" borderId="1" xfId="1" applyNumberFormat="1" applyFont="1" applyFill="1" applyBorder="1"/>
    <xf numFmtId="0" fontId="3" fillId="0" borderId="1" xfId="2" applyFont="1" applyFill="1" applyBorder="1" applyAlignment="1">
      <alignment horizontal="left" wrapText="1"/>
    </xf>
    <xf numFmtId="164" fontId="3" fillId="0" borderId="1" xfId="4" applyNumberFormat="1" applyFont="1" applyFill="1" applyBorder="1"/>
    <xf numFmtId="0" fontId="8" fillId="0" borderId="1" xfId="2" applyFont="1" applyFill="1" applyBorder="1"/>
    <xf numFmtId="0" fontId="8" fillId="0" borderId="1" xfId="3" applyFont="1" applyFill="1" applyBorder="1" applyAlignment="1">
      <alignment wrapText="1"/>
    </xf>
    <xf numFmtId="0" fontId="8" fillId="0" borderId="0" xfId="2" applyFont="1" applyFill="1"/>
    <xf numFmtId="164" fontId="3" fillId="0" borderId="0" xfId="2" applyNumberFormat="1" applyFont="1" applyFill="1"/>
    <xf numFmtId="164" fontId="3" fillId="0" borderId="0" xfId="1" applyFont="1" applyFill="1"/>
    <xf numFmtId="0" fontId="13" fillId="0" borderId="0" xfId="2" applyFont="1" applyFill="1" applyAlignment="1">
      <alignment wrapText="1"/>
    </xf>
    <xf numFmtId="0" fontId="3" fillId="0" borderId="1" xfId="3" applyNumberFormat="1" applyFont="1" applyFill="1" applyBorder="1" applyAlignment="1">
      <alignment horizontal="right" wrapText="1"/>
    </xf>
    <xf numFmtId="0" fontId="3" fillId="0" borderId="1" xfId="3" applyNumberFormat="1" applyFont="1" applyFill="1" applyBorder="1" applyAlignment="1">
      <alignment horizontal="right" vertical="justify" wrapText="1"/>
    </xf>
    <xf numFmtId="0" fontId="10" fillId="0" borderId="1" xfId="0" applyNumberFormat="1" applyFont="1" applyFill="1" applyBorder="1" applyAlignment="1">
      <alignment horizontal="right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center" wrapText="1"/>
    </xf>
    <xf numFmtId="0" fontId="3" fillId="0" borderId="1" xfId="3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1" xfId="3" applyFont="1" applyFill="1" applyBorder="1" applyAlignment="1">
      <alignment vertical="justify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tabSelected="1" view="pageBreakPreview" zoomScale="70" zoomScaleNormal="66" zoomScaleSheetLayoutView="70" workbookViewId="0">
      <pane xSplit="3" ySplit="9" topLeftCell="D79" activePane="bottomRight" state="frozen"/>
      <selection pane="topRight" activeCell="D1" sqref="D1"/>
      <selection pane="bottomLeft" activeCell="A10" sqref="A10"/>
      <selection pane="bottomRight" activeCell="G80" sqref="G80"/>
    </sheetView>
  </sheetViews>
  <sheetFormatPr defaultColWidth="8.25" defaultRowHeight="15.75" x14ac:dyDescent="0.25"/>
  <cols>
    <col min="1" max="1" width="4.75" style="6" customWidth="1"/>
    <col min="2" max="2" width="32.125" style="1" customWidth="1"/>
    <col min="3" max="3" width="10.375" style="1" hidden="1" customWidth="1"/>
    <col min="4" max="4" width="21.75" style="6" hidden="1" customWidth="1"/>
    <col min="5" max="5" width="23" style="6" hidden="1" customWidth="1"/>
    <col min="6" max="6" width="22.375" style="6" hidden="1" customWidth="1"/>
    <col min="7" max="7" width="19.75" style="6" customWidth="1"/>
    <col min="8" max="8" width="21.875" style="6" customWidth="1"/>
    <col min="9" max="12" width="21.875" style="6" hidden="1" customWidth="1"/>
    <col min="13" max="13" width="20.875" style="6" customWidth="1"/>
    <col min="14" max="14" width="20.5" style="6" customWidth="1"/>
    <col min="15" max="15" width="18.875" style="6" customWidth="1"/>
    <col min="16" max="16" width="21.125" style="6" customWidth="1"/>
    <col min="17" max="17" width="19.375" style="6" customWidth="1"/>
    <col min="18" max="19" width="19.5" style="6" customWidth="1"/>
    <col min="20" max="20" width="21" style="6" customWidth="1"/>
    <col min="21" max="21" width="17.875" style="6" customWidth="1"/>
    <col min="22" max="22" width="19.875" style="6" customWidth="1"/>
    <col min="23" max="23" width="22.5" style="6" customWidth="1"/>
    <col min="24" max="24" width="18.5" style="6" customWidth="1"/>
    <col min="25" max="25" width="22.375" style="6" customWidth="1"/>
    <col min="26" max="16384" width="8.25" style="6"/>
  </cols>
  <sheetData>
    <row r="1" spans="1:25" s="1" customFormat="1" ht="15.6" customHeight="1" x14ac:dyDescent="0.25">
      <c r="E1" s="2"/>
      <c r="F1" s="2"/>
      <c r="V1" s="28" t="s">
        <v>142</v>
      </c>
      <c r="W1" s="28"/>
      <c r="X1" s="28"/>
      <c r="Y1" s="28"/>
    </row>
    <row r="2" spans="1:25" s="1" customFormat="1" ht="33.6" customHeight="1" x14ac:dyDescent="0.25">
      <c r="E2" s="2"/>
      <c r="F2" s="2"/>
      <c r="G2" s="3"/>
      <c r="H2" s="3"/>
      <c r="I2" s="3"/>
      <c r="J2" s="3"/>
      <c r="K2" s="3"/>
      <c r="L2" s="3"/>
      <c r="M2" s="3"/>
      <c r="N2" s="3"/>
      <c r="V2" s="28"/>
      <c r="W2" s="28"/>
      <c r="X2" s="28"/>
      <c r="Y2" s="28"/>
    </row>
    <row r="3" spans="1:25" s="1" customFormat="1" ht="10.5" customHeight="1" x14ac:dyDescent="0.25">
      <c r="E3" s="2"/>
      <c r="F3" s="2"/>
      <c r="H3" s="4"/>
      <c r="O3" s="4"/>
      <c r="X3" s="5"/>
      <c r="Y3" s="5"/>
    </row>
    <row r="4" spans="1:25" ht="38.25" customHeight="1" x14ac:dyDescent="0.25">
      <c r="B4" s="52" t="s">
        <v>0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23"/>
      <c r="X4" s="23"/>
      <c r="Y4" s="23"/>
    </row>
    <row r="5" spans="1:25" x14ac:dyDescent="0.25">
      <c r="Y5" s="7" t="s">
        <v>1</v>
      </c>
    </row>
    <row r="6" spans="1:25" s="8" customFormat="1" ht="35.25" customHeight="1" x14ac:dyDescent="0.25">
      <c r="A6" s="29" t="s">
        <v>2</v>
      </c>
      <c r="B6" s="31" t="s">
        <v>3</v>
      </c>
      <c r="C6" s="31" t="s">
        <v>4</v>
      </c>
      <c r="D6" s="35" t="s">
        <v>5</v>
      </c>
      <c r="E6" s="36"/>
      <c r="F6" s="37"/>
      <c r="G6" s="35" t="s">
        <v>6</v>
      </c>
      <c r="H6" s="36"/>
      <c r="I6" s="36"/>
      <c r="J6" s="36"/>
      <c r="K6" s="36"/>
      <c r="L6" s="36"/>
      <c r="M6" s="36"/>
      <c r="N6" s="36"/>
      <c r="O6" s="36"/>
      <c r="P6" s="36"/>
      <c r="Q6" s="37"/>
      <c r="R6" s="35" t="s">
        <v>7</v>
      </c>
      <c r="S6" s="36"/>
      <c r="T6" s="37"/>
      <c r="U6" s="30" t="s">
        <v>8</v>
      </c>
      <c r="V6" s="39" t="s">
        <v>9</v>
      </c>
      <c r="W6" s="40"/>
      <c r="X6" s="41"/>
      <c r="Y6" s="42" t="s">
        <v>10</v>
      </c>
    </row>
    <row r="7" spans="1:25" s="8" customFormat="1" ht="26.25" customHeight="1" x14ac:dyDescent="0.25">
      <c r="A7" s="30"/>
      <c r="B7" s="32"/>
      <c r="C7" s="32"/>
      <c r="D7" s="39" t="s">
        <v>11</v>
      </c>
      <c r="E7" s="30" t="s">
        <v>12</v>
      </c>
      <c r="F7" s="30" t="s">
        <v>13</v>
      </c>
      <c r="G7" s="39" t="s">
        <v>11</v>
      </c>
      <c r="H7" s="29" t="s">
        <v>14</v>
      </c>
      <c r="I7" s="47" t="s">
        <v>15</v>
      </c>
      <c r="J7" s="47"/>
      <c r="K7" s="47"/>
      <c r="L7" s="47"/>
      <c r="M7" s="47"/>
      <c r="N7" s="29" t="s">
        <v>16</v>
      </c>
      <c r="O7" s="29" t="s">
        <v>17</v>
      </c>
      <c r="P7" s="29" t="s">
        <v>18</v>
      </c>
      <c r="Q7" s="29" t="s">
        <v>19</v>
      </c>
      <c r="R7" s="29" t="s">
        <v>11</v>
      </c>
      <c r="S7" s="29" t="s">
        <v>20</v>
      </c>
      <c r="T7" s="53" t="s">
        <v>21</v>
      </c>
      <c r="U7" s="38"/>
      <c r="V7" s="39" t="s">
        <v>11</v>
      </c>
      <c r="W7" s="30" t="s">
        <v>22</v>
      </c>
      <c r="X7" s="30" t="s">
        <v>23</v>
      </c>
      <c r="Y7" s="43"/>
    </row>
    <row r="8" spans="1:25" s="8" customFormat="1" ht="49.5" customHeight="1" x14ac:dyDescent="0.25">
      <c r="A8" s="30"/>
      <c r="B8" s="32"/>
      <c r="C8" s="34"/>
      <c r="D8" s="44"/>
      <c r="E8" s="38"/>
      <c r="F8" s="38"/>
      <c r="G8" s="44"/>
      <c r="H8" s="47"/>
      <c r="I8" s="48" t="s">
        <v>24</v>
      </c>
      <c r="J8" s="47"/>
      <c r="K8" s="49" t="s">
        <v>25</v>
      </c>
      <c r="L8" s="41"/>
      <c r="M8" s="50" t="s">
        <v>26</v>
      </c>
      <c r="N8" s="47"/>
      <c r="O8" s="47"/>
      <c r="P8" s="47"/>
      <c r="Q8" s="47"/>
      <c r="R8" s="47"/>
      <c r="S8" s="47"/>
      <c r="T8" s="54"/>
      <c r="U8" s="38"/>
      <c r="V8" s="44"/>
      <c r="W8" s="34"/>
      <c r="X8" s="34"/>
      <c r="Y8" s="43"/>
    </row>
    <row r="9" spans="1:25" s="8" customFormat="1" ht="11.25" customHeight="1" x14ac:dyDescent="0.25">
      <c r="A9" s="9"/>
      <c r="B9" s="33"/>
      <c r="C9" s="33"/>
      <c r="D9" s="45"/>
      <c r="E9" s="46"/>
      <c r="F9" s="46"/>
      <c r="G9" s="45"/>
      <c r="H9" s="47"/>
      <c r="I9" s="27" t="s">
        <v>27</v>
      </c>
      <c r="J9" s="27" t="s">
        <v>28</v>
      </c>
      <c r="K9" s="27" t="s">
        <v>27</v>
      </c>
      <c r="L9" s="27" t="s">
        <v>28</v>
      </c>
      <c r="M9" s="51"/>
      <c r="N9" s="47"/>
      <c r="O9" s="47"/>
      <c r="P9" s="47"/>
      <c r="Q9" s="47"/>
      <c r="R9" s="47"/>
      <c r="S9" s="47"/>
      <c r="T9" s="54"/>
      <c r="U9" s="33"/>
      <c r="V9" s="45"/>
      <c r="W9" s="33"/>
      <c r="X9" s="33"/>
      <c r="Y9" s="33"/>
    </row>
    <row r="10" spans="1:25" ht="56.45" customHeight="1" x14ac:dyDescent="0.25">
      <c r="A10" s="10">
        <v>1</v>
      </c>
      <c r="B10" s="11" t="s">
        <v>29</v>
      </c>
      <c r="C10" s="24">
        <v>352001</v>
      </c>
      <c r="D10" s="12">
        <f t="shared" ref="D10:D73" si="0">E10+F10</f>
        <v>1070266801.5909001</v>
      </c>
      <c r="E10" s="12">
        <v>865516566.42500007</v>
      </c>
      <c r="F10" s="12">
        <v>204750235.16589999</v>
      </c>
      <c r="G10" s="12">
        <f t="shared" ref="G10:G68" si="1">H10+N10+O10+P10+Q10</f>
        <v>93528074.290000021</v>
      </c>
      <c r="H10" s="12"/>
      <c r="I10" s="12"/>
      <c r="J10" s="12"/>
      <c r="K10" s="12"/>
      <c r="L10" s="12"/>
      <c r="M10" s="12"/>
      <c r="N10" s="12"/>
      <c r="O10" s="12"/>
      <c r="P10" s="12">
        <v>82502427.550000012</v>
      </c>
      <c r="Q10" s="12">
        <v>11025646.740000002</v>
      </c>
      <c r="R10" s="12">
        <f>S10+T10</f>
        <v>76581183.504000008</v>
      </c>
      <c r="S10" s="12">
        <v>33874311.519999996</v>
      </c>
      <c r="T10" s="12">
        <v>42706871.984000012</v>
      </c>
      <c r="U10" s="12">
        <v>205385536.44999999</v>
      </c>
      <c r="V10" s="12"/>
      <c r="W10" s="12"/>
      <c r="X10" s="12"/>
      <c r="Y10" s="13">
        <f t="shared" ref="Y10:Y73" si="2">V10+R10+G10+D10+U10</f>
        <v>1445761595.8349001</v>
      </c>
    </row>
    <row r="11" spans="1:25" ht="51" customHeight="1" x14ac:dyDescent="0.25">
      <c r="A11" s="10">
        <f>A10+1</f>
        <v>2</v>
      </c>
      <c r="B11" s="11" t="s">
        <v>30</v>
      </c>
      <c r="C11" s="24">
        <v>310001</v>
      </c>
      <c r="D11" s="12">
        <f t="shared" si="0"/>
        <v>1349630655.7108502</v>
      </c>
      <c r="E11" s="12">
        <v>1028648049.5200002</v>
      </c>
      <c r="F11" s="12">
        <v>320982606.19085002</v>
      </c>
      <c r="G11" s="12">
        <f t="shared" si="1"/>
        <v>61368588.989999995</v>
      </c>
      <c r="H11" s="12"/>
      <c r="I11" s="12"/>
      <c r="J11" s="12"/>
      <c r="K11" s="12"/>
      <c r="L11" s="12"/>
      <c r="M11" s="12"/>
      <c r="N11" s="12"/>
      <c r="O11" s="12"/>
      <c r="P11" s="12">
        <v>51401804.339999996</v>
      </c>
      <c r="Q11" s="12">
        <v>9966784.6500000004</v>
      </c>
      <c r="R11" s="12">
        <f t="shared" ref="R11:R74" si="3">S11+T11</f>
        <v>5251686.72</v>
      </c>
      <c r="S11" s="12">
        <v>5251686.72</v>
      </c>
      <c r="T11" s="12"/>
      <c r="U11" s="12"/>
      <c r="V11" s="12"/>
      <c r="W11" s="12"/>
      <c r="X11" s="12"/>
      <c r="Y11" s="13">
        <f t="shared" si="2"/>
        <v>1416250931.4208503</v>
      </c>
    </row>
    <row r="12" spans="1:25" ht="38.1" customHeight="1" x14ac:dyDescent="0.25">
      <c r="A12" s="10">
        <f t="shared" ref="A12:A75" si="4">A11+1</f>
        <v>3</v>
      </c>
      <c r="B12" s="11" t="s">
        <v>31</v>
      </c>
      <c r="C12" s="24">
        <v>252002</v>
      </c>
      <c r="D12" s="12">
        <f t="shared" si="0"/>
        <v>505058426.90649998</v>
      </c>
      <c r="E12" s="12">
        <v>482850357.27599996</v>
      </c>
      <c r="F12" s="12">
        <v>22208069.630499996</v>
      </c>
      <c r="G12" s="12">
        <f t="shared" si="1"/>
        <v>86983229.969999999</v>
      </c>
      <c r="H12" s="12"/>
      <c r="I12" s="12"/>
      <c r="J12" s="12"/>
      <c r="K12" s="12"/>
      <c r="L12" s="12"/>
      <c r="M12" s="12"/>
      <c r="N12" s="12"/>
      <c r="O12" s="12"/>
      <c r="P12" s="12">
        <v>54401323.5</v>
      </c>
      <c r="Q12" s="12">
        <f>32338654.47+243252</f>
        <v>32581906.469999999</v>
      </c>
      <c r="R12" s="12">
        <f t="shared" si="3"/>
        <v>167642853.27999997</v>
      </c>
      <c r="S12" s="12">
        <v>113555282.37759998</v>
      </c>
      <c r="T12" s="12">
        <v>54087570.902399987</v>
      </c>
      <c r="U12" s="12"/>
      <c r="V12" s="12"/>
      <c r="W12" s="12"/>
      <c r="X12" s="12"/>
      <c r="Y12" s="13">
        <f t="shared" si="2"/>
        <v>759684510.15649998</v>
      </c>
    </row>
    <row r="13" spans="1:25" ht="53.45" customHeight="1" x14ac:dyDescent="0.25">
      <c r="A13" s="10">
        <f t="shared" si="4"/>
        <v>4</v>
      </c>
      <c r="B13" s="11" t="s">
        <v>32</v>
      </c>
      <c r="C13" s="24">
        <v>252001</v>
      </c>
      <c r="D13" s="12">
        <f t="shared" si="0"/>
        <v>465969251.48914999</v>
      </c>
      <c r="E13" s="12">
        <v>454588848.51800001</v>
      </c>
      <c r="F13" s="12">
        <v>11380402.97115</v>
      </c>
      <c r="G13" s="12">
        <f t="shared" si="1"/>
        <v>98352505.109999999</v>
      </c>
      <c r="H13" s="12"/>
      <c r="I13" s="12"/>
      <c r="J13" s="12"/>
      <c r="K13" s="12"/>
      <c r="L13" s="12"/>
      <c r="M13" s="12"/>
      <c r="N13" s="12"/>
      <c r="O13" s="12"/>
      <c r="P13" s="12">
        <f>90489985.42-3000035.61</f>
        <v>87489949.810000002</v>
      </c>
      <c r="Q13" s="12">
        <v>10862555.300000001</v>
      </c>
      <c r="R13" s="12">
        <f t="shared" si="3"/>
        <v>52155729.359999992</v>
      </c>
      <c r="S13" s="12">
        <v>45760037.679999992</v>
      </c>
      <c r="T13" s="12">
        <v>6395691.6799999997</v>
      </c>
      <c r="U13" s="12"/>
      <c r="V13" s="12">
        <f>SUM(W13:X13)</f>
        <v>329196</v>
      </c>
      <c r="W13" s="12"/>
      <c r="X13" s="12">
        <v>329196</v>
      </c>
      <c r="Y13" s="13">
        <f t="shared" si="2"/>
        <v>616806681.95914996</v>
      </c>
    </row>
    <row r="14" spans="1:25" ht="38.1" customHeight="1" x14ac:dyDescent="0.25">
      <c r="A14" s="10">
        <f t="shared" si="4"/>
        <v>5</v>
      </c>
      <c r="B14" s="14" t="s">
        <v>33</v>
      </c>
      <c r="C14" s="24">
        <v>351001</v>
      </c>
      <c r="D14" s="12">
        <f t="shared" si="0"/>
        <v>505220174.22999984</v>
      </c>
      <c r="E14" s="12">
        <v>491338880.26999986</v>
      </c>
      <c r="F14" s="12">
        <v>13881293.959999999</v>
      </c>
      <c r="G14" s="12">
        <f t="shared" si="1"/>
        <v>226374856.65000001</v>
      </c>
      <c r="H14" s="12"/>
      <c r="I14" s="12"/>
      <c r="J14" s="12"/>
      <c r="K14" s="12"/>
      <c r="L14" s="12"/>
      <c r="M14" s="12"/>
      <c r="N14" s="12"/>
      <c r="O14" s="12"/>
      <c r="P14" s="12">
        <v>31919735.400000006</v>
      </c>
      <c r="Q14" s="12">
        <v>194455121.25</v>
      </c>
      <c r="R14" s="12">
        <f t="shared" si="3"/>
        <v>108103164.95999999</v>
      </c>
      <c r="S14" s="12">
        <v>19939566.079999998</v>
      </c>
      <c r="T14" s="12">
        <v>88163598.879999995</v>
      </c>
      <c r="U14" s="12"/>
      <c r="V14" s="12"/>
      <c r="W14" s="12"/>
      <c r="X14" s="12"/>
      <c r="Y14" s="13">
        <f t="shared" si="2"/>
        <v>839698195.83999991</v>
      </c>
    </row>
    <row r="15" spans="1:25" ht="52.5" customHeight="1" x14ac:dyDescent="0.25">
      <c r="A15" s="10">
        <f t="shared" si="4"/>
        <v>6</v>
      </c>
      <c r="B15" s="14" t="s">
        <v>34</v>
      </c>
      <c r="C15" s="24">
        <v>301001</v>
      </c>
      <c r="D15" s="12">
        <f t="shared" si="0"/>
        <v>0</v>
      </c>
      <c r="E15" s="12"/>
      <c r="F15" s="12"/>
      <c r="G15" s="12">
        <f t="shared" si="1"/>
        <v>278413828.04000002</v>
      </c>
      <c r="H15" s="12"/>
      <c r="I15" s="12"/>
      <c r="J15" s="12"/>
      <c r="K15" s="12"/>
      <c r="L15" s="12"/>
      <c r="M15" s="12"/>
      <c r="N15" s="12"/>
      <c r="O15" s="12"/>
      <c r="P15" s="12">
        <v>129622497.52</v>
      </c>
      <c r="Q15" s="12">
        <v>148791330.52000001</v>
      </c>
      <c r="R15" s="12">
        <f t="shared" si="3"/>
        <v>48569358.991999991</v>
      </c>
      <c r="S15" s="12"/>
      <c r="T15" s="12">
        <v>48569358.991999991</v>
      </c>
      <c r="U15" s="12"/>
      <c r="V15" s="12"/>
      <c r="W15" s="12"/>
      <c r="X15" s="12"/>
      <c r="Y15" s="13">
        <f t="shared" si="2"/>
        <v>326983187.03200001</v>
      </c>
    </row>
    <row r="16" spans="1:25" ht="60.75" customHeight="1" x14ac:dyDescent="0.25">
      <c r="A16" s="10">
        <f t="shared" si="4"/>
        <v>7</v>
      </c>
      <c r="B16" s="14" t="s">
        <v>35</v>
      </c>
      <c r="C16" s="24">
        <v>301003</v>
      </c>
      <c r="D16" s="12">
        <f t="shared" si="0"/>
        <v>0</v>
      </c>
      <c r="E16" s="12"/>
      <c r="F16" s="12"/>
      <c r="G16" s="12">
        <f t="shared" si="1"/>
        <v>91599268.159999996</v>
      </c>
      <c r="H16" s="12"/>
      <c r="I16" s="12"/>
      <c r="J16" s="12"/>
      <c r="K16" s="12"/>
      <c r="L16" s="12"/>
      <c r="M16" s="12"/>
      <c r="N16" s="12"/>
      <c r="O16" s="12"/>
      <c r="P16" s="12">
        <f>94042183-2442914.84</f>
        <v>91599268.159999996</v>
      </c>
      <c r="Q16" s="12"/>
      <c r="R16" s="12">
        <f t="shared" si="3"/>
        <v>57352931.999999993</v>
      </c>
      <c r="S16" s="12"/>
      <c r="T16" s="12">
        <v>57352931.999999993</v>
      </c>
      <c r="U16" s="12"/>
      <c r="V16" s="12"/>
      <c r="W16" s="12"/>
      <c r="X16" s="12"/>
      <c r="Y16" s="13">
        <f t="shared" si="2"/>
        <v>148952200.16</v>
      </c>
    </row>
    <row r="17" spans="1:25" ht="38.1" customHeight="1" x14ac:dyDescent="0.25">
      <c r="A17" s="10">
        <f t="shared" si="4"/>
        <v>8</v>
      </c>
      <c r="B17" s="14" t="s">
        <v>36</v>
      </c>
      <c r="C17" s="24">
        <v>307003</v>
      </c>
      <c r="D17" s="12">
        <f t="shared" si="0"/>
        <v>0</v>
      </c>
      <c r="E17" s="12"/>
      <c r="F17" s="12"/>
      <c r="G17" s="12">
        <f t="shared" si="1"/>
        <v>57052192.5</v>
      </c>
      <c r="H17" s="12"/>
      <c r="I17" s="12"/>
      <c r="J17" s="12"/>
      <c r="K17" s="12"/>
      <c r="L17" s="12"/>
      <c r="M17" s="12"/>
      <c r="N17" s="12"/>
      <c r="O17" s="12"/>
      <c r="P17" s="12">
        <v>57052192.5</v>
      </c>
      <c r="Q17" s="12"/>
      <c r="R17" s="12">
        <f t="shared" si="3"/>
        <v>0</v>
      </c>
      <c r="S17" s="12"/>
      <c r="T17" s="12"/>
      <c r="U17" s="12"/>
      <c r="V17" s="12"/>
      <c r="W17" s="12"/>
      <c r="X17" s="12"/>
      <c r="Y17" s="13">
        <f t="shared" si="2"/>
        <v>57052192.5</v>
      </c>
    </row>
    <row r="18" spans="1:25" ht="38.1" customHeight="1" x14ac:dyDescent="0.25">
      <c r="A18" s="10">
        <f t="shared" si="4"/>
        <v>9</v>
      </c>
      <c r="B18" s="14" t="s">
        <v>37</v>
      </c>
      <c r="C18" s="24">
        <v>307002</v>
      </c>
      <c r="D18" s="12">
        <f t="shared" si="0"/>
        <v>0</v>
      </c>
      <c r="E18" s="12"/>
      <c r="F18" s="12"/>
      <c r="G18" s="12">
        <f t="shared" si="1"/>
        <v>66214249.200000003</v>
      </c>
      <c r="H18" s="12"/>
      <c r="I18" s="12"/>
      <c r="J18" s="12"/>
      <c r="K18" s="12"/>
      <c r="L18" s="12"/>
      <c r="M18" s="12"/>
      <c r="N18" s="12"/>
      <c r="O18" s="12"/>
      <c r="P18" s="12">
        <v>66214249.200000003</v>
      </c>
      <c r="Q18" s="12"/>
      <c r="R18" s="12">
        <f t="shared" si="3"/>
        <v>0</v>
      </c>
      <c r="S18" s="12"/>
      <c r="T18" s="12"/>
      <c r="U18" s="12"/>
      <c r="V18" s="12"/>
      <c r="W18" s="12"/>
      <c r="X18" s="12"/>
      <c r="Y18" s="13">
        <f t="shared" si="2"/>
        <v>66214249.200000003</v>
      </c>
    </row>
    <row r="19" spans="1:25" ht="63" customHeight="1" x14ac:dyDescent="0.25">
      <c r="A19" s="10">
        <f t="shared" si="4"/>
        <v>10</v>
      </c>
      <c r="B19" s="11" t="s">
        <v>38</v>
      </c>
      <c r="C19" s="24">
        <v>352002</v>
      </c>
      <c r="D19" s="12">
        <f t="shared" si="0"/>
        <v>0</v>
      </c>
      <c r="E19" s="12"/>
      <c r="F19" s="12"/>
      <c r="G19" s="12">
        <f t="shared" si="1"/>
        <v>7934016</v>
      </c>
      <c r="H19" s="12"/>
      <c r="I19" s="12"/>
      <c r="J19" s="12"/>
      <c r="K19" s="12"/>
      <c r="L19" s="12"/>
      <c r="M19" s="12"/>
      <c r="N19" s="12"/>
      <c r="O19" s="12"/>
      <c r="P19" s="12"/>
      <c r="Q19" s="12">
        <v>7934016</v>
      </c>
      <c r="R19" s="12">
        <f t="shared" si="3"/>
        <v>0</v>
      </c>
      <c r="S19" s="12"/>
      <c r="T19" s="12"/>
      <c r="U19" s="12"/>
      <c r="V19" s="12"/>
      <c r="W19" s="12"/>
      <c r="X19" s="12"/>
      <c r="Y19" s="13">
        <f t="shared" si="2"/>
        <v>7934016</v>
      </c>
    </row>
    <row r="20" spans="1:25" ht="62.25" customHeight="1" x14ac:dyDescent="0.25">
      <c r="A20" s="10">
        <f t="shared" si="4"/>
        <v>11</v>
      </c>
      <c r="B20" s="11" t="s">
        <v>39</v>
      </c>
      <c r="C20" s="24">
        <v>351002</v>
      </c>
      <c r="D20" s="12">
        <f t="shared" si="0"/>
        <v>86962157.034999996</v>
      </c>
      <c r="E20" s="12">
        <v>78720124</v>
      </c>
      <c r="F20" s="12">
        <v>8242033.0349999992</v>
      </c>
      <c r="G20" s="12">
        <f t="shared" si="1"/>
        <v>50134490</v>
      </c>
      <c r="H20" s="12"/>
      <c r="I20" s="12"/>
      <c r="J20" s="12"/>
      <c r="K20" s="12"/>
      <c r="L20" s="12"/>
      <c r="M20" s="12"/>
      <c r="N20" s="12"/>
      <c r="O20" s="12"/>
      <c r="P20" s="12">
        <f>51459450-1324960</f>
        <v>50134490</v>
      </c>
      <c r="Q20" s="12"/>
      <c r="R20" s="12">
        <f t="shared" si="3"/>
        <v>35336542.079999998</v>
      </c>
      <c r="S20" s="12">
        <v>14850528</v>
      </c>
      <c r="T20" s="12">
        <v>20486014.079999998</v>
      </c>
      <c r="U20" s="12"/>
      <c r="V20" s="12"/>
      <c r="W20" s="12"/>
      <c r="X20" s="12"/>
      <c r="Y20" s="13">
        <f t="shared" si="2"/>
        <v>172433189.11500001</v>
      </c>
    </row>
    <row r="21" spans="1:25" ht="57" customHeight="1" x14ac:dyDescent="0.25">
      <c r="A21" s="10">
        <f t="shared" si="4"/>
        <v>12</v>
      </c>
      <c r="B21" s="11" t="s">
        <v>40</v>
      </c>
      <c r="C21" s="24">
        <v>353001</v>
      </c>
      <c r="D21" s="12">
        <f t="shared" si="0"/>
        <v>331049346.03839993</v>
      </c>
      <c r="E21" s="12">
        <v>275096963.07799995</v>
      </c>
      <c r="F21" s="12">
        <v>55952382.9604</v>
      </c>
      <c r="G21" s="12">
        <f t="shared" si="1"/>
        <v>5651488.5300000003</v>
      </c>
      <c r="H21" s="12"/>
      <c r="I21" s="12"/>
      <c r="J21" s="12"/>
      <c r="K21" s="12"/>
      <c r="L21" s="12"/>
      <c r="M21" s="12"/>
      <c r="N21" s="12"/>
      <c r="O21" s="12"/>
      <c r="P21" s="12">
        <v>854802.90000000037</v>
      </c>
      <c r="Q21" s="12">
        <v>4796685.63</v>
      </c>
      <c r="R21" s="12">
        <f t="shared" si="3"/>
        <v>40406129.825599991</v>
      </c>
      <c r="S21" s="12">
        <v>689488.79999999993</v>
      </c>
      <c r="T21" s="12">
        <v>39716641.025599994</v>
      </c>
      <c r="U21" s="12"/>
      <c r="V21" s="12"/>
      <c r="W21" s="12"/>
      <c r="X21" s="12"/>
      <c r="Y21" s="13">
        <f t="shared" si="2"/>
        <v>377106964.39399993</v>
      </c>
    </row>
    <row r="22" spans="1:25" ht="38.1" customHeight="1" x14ac:dyDescent="0.25">
      <c r="A22" s="10">
        <f t="shared" si="4"/>
        <v>13</v>
      </c>
      <c r="B22" s="11" t="s">
        <v>41</v>
      </c>
      <c r="C22" s="24">
        <v>5155001</v>
      </c>
      <c r="D22" s="12">
        <f t="shared" si="0"/>
        <v>11735296.901999999</v>
      </c>
      <c r="E22" s="12">
        <v>11735296.901999999</v>
      </c>
      <c r="F22" s="12"/>
      <c r="G22" s="12">
        <f t="shared" si="1"/>
        <v>13126227.849999998</v>
      </c>
      <c r="H22" s="12">
        <f>SUM(I22:M22)</f>
        <v>10915130.059999999</v>
      </c>
      <c r="I22" s="12">
        <v>5401875.5800000001</v>
      </c>
      <c r="J22" s="12">
        <v>27844.719999999361</v>
      </c>
      <c r="K22" s="12">
        <v>2700937.8</v>
      </c>
      <c r="L22" s="12"/>
      <c r="M22" s="12">
        <v>2784471.96</v>
      </c>
      <c r="N22" s="12">
        <f>2329995.79-200000</f>
        <v>2129995.79</v>
      </c>
      <c r="O22" s="12"/>
      <c r="P22" s="12">
        <v>81102</v>
      </c>
      <c r="Q22" s="12"/>
      <c r="R22" s="12">
        <f t="shared" si="3"/>
        <v>1602956.9919999999</v>
      </c>
      <c r="S22" s="12"/>
      <c r="T22" s="12">
        <v>1602956.9919999999</v>
      </c>
      <c r="U22" s="12"/>
      <c r="V22" s="12"/>
      <c r="W22" s="12"/>
      <c r="X22" s="12"/>
      <c r="Y22" s="13">
        <f t="shared" si="2"/>
        <v>26464481.743999995</v>
      </c>
    </row>
    <row r="23" spans="1:25" ht="59.45" customHeight="1" x14ac:dyDescent="0.25">
      <c r="A23" s="10">
        <f t="shared" si="4"/>
        <v>14</v>
      </c>
      <c r="B23" s="11" t="s">
        <v>42</v>
      </c>
      <c r="C23" s="24">
        <v>352005</v>
      </c>
      <c r="D23" s="12">
        <f t="shared" si="0"/>
        <v>208854843.42304999</v>
      </c>
      <c r="E23" s="12">
        <v>110599510.78399998</v>
      </c>
      <c r="F23" s="12">
        <v>98255332.639049992</v>
      </c>
      <c r="G23" s="12">
        <f t="shared" si="1"/>
        <v>19071989.600000001</v>
      </c>
      <c r="H23" s="12"/>
      <c r="I23" s="12"/>
      <c r="J23" s="12"/>
      <c r="K23" s="12"/>
      <c r="L23" s="12"/>
      <c r="M23" s="12"/>
      <c r="N23" s="12"/>
      <c r="O23" s="12"/>
      <c r="P23" s="12">
        <v>8347040</v>
      </c>
      <c r="Q23" s="12">
        <f>11031049.6-306100</f>
        <v>10724949.6</v>
      </c>
      <c r="R23" s="12">
        <f t="shared" si="3"/>
        <v>0</v>
      </c>
      <c r="S23" s="12"/>
      <c r="T23" s="12"/>
      <c r="U23" s="12"/>
      <c r="V23" s="12"/>
      <c r="W23" s="12"/>
      <c r="X23" s="12"/>
      <c r="Y23" s="13">
        <f t="shared" si="2"/>
        <v>227926833.02304998</v>
      </c>
    </row>
    <row r="24" spans="1:25" ht="38.1" customHeight="1" x14ac:dyDescent="0.25">
      <c r="A24" s="10">
        <f t="shared" si="4"/>
        <v>15</v>
      </c>
      <c r="B24" s="11" t="s">
        <v>43</v>
      </c>
      <c r="C24" s="24">
        <v>152001</v>
      </c>
      <c r="D24" s="12">
        <f t="shared" si="0"/>
        <v>12375769.140000001</v>
      </c>
      <c r="E24" s="12">
        <v>12375769.140000001</v>
      </c>
      <c r="F24" s="12"/>
      <c r="G24" s="12">
        <f t="shared" si="1"/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>
        <f t="shared" si="3"/>
        <v>0</v>
      </c>
      <c r="S24" s="12"/>
      <c r="T24" s="12"/>
      <c r="U24" s="12"/>
      <c r="V24" s="12"/>
      <c r="W24" s="12"/>
      <c r="X24" s="12"/>
      <c r="Y24" s="13">
        <f t="shared" si="2"/>
        <v>12375769.140000001</v>
      </c>
    </row>
    <row r="25" spans="1:25" ht="99" customHeight="1" x14ac:dyDescent="0.25">
      <c r="A25" s="10">
        <f t="shared" si="4"/>
        <v>16</v>
      </c>
      <c r="B25" s="55" t="s">
        <v>44</v>
      </c>
      <c r="C25" s="25">
        <v>352006</v>
      </c>
      <c r="D25" s="12">
        <f t="shared" si="0"/>
        <v>9668654.7999999989</v>
      </c>
      <c r="E25" s="12">
        <v>9668654.7999999989</v>
      </c>
      <c r="F25" s="12"/>
      <c r="G25" s="12">
        <f t="shared" si="1"/>
        <v>2275927.5</v>
      </c>
      <c r="H25" s="12"/>
      <c r="I25" s="12"/>
      <c r="J25" s="12"/>
      <c r="K25" s="12"/>
      <c r="L25" s="12"/>
      <c r="M25" s="12"/>
      <c r="N25" s="12"/>
      <c r="O25" s="12"/>
      <c r="P25" s="12">
        <v>2275927.5</v>
      </c>
      <c r="Q25" s="12"/>
      <c r="R25" s="12">
        <f t="shared" si="3"/>
        <v>3343618.8800000004</v>
      </c>
      <c r="S25" s="12">
        <v>3343618.8800000004</v>
      </c>
      <c r="T25" s="12"/>
      <c r="U25" s="12"/>
      <c r="V25" s="12"/>
      <c r="W25" s="12"/>
      <c r="X25" s="12"/>
      <c r="Y25" s="13">
        <f t="shared" si="2"/>
        <v>15288201.18</v>
      </c>
    </row>
    <row r="26" spans="1:25" ht="53.25" customHeight="1" x14ac:dyDescent="0.25">
      <c r="A26" s="10">
        <f t="shared" si="4"/>
        <v>17</v>
      </c>
      <c r="B26" s="11" t="s">
        <v>45</v>
      </c>
      <c r="C26" s="24">
        <v>352007</v>
      </c>
      <c r="D26" s="12">
        <f t="shared" si="0"/>
        <v>54960204.265000001</v>
      </c>
      <c r="E26" s="12">
        <v>37844585.799999997</v>
      </c>
      <c r="F26" s="12">
        <v>17115618.465</v>
      </c>
      <c r="G26" s="12">
        <f t="shared" si="1"/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>
        <f t="shared" si="3"/>
        <v>0</v>
      </c>
      <c r="S26" s="12"/>
      <c r="T26" s="12"/>
      <c r="U26" s="12"/>
      <c r="V26" s="12"/>
      <c r="W26" s="12"/>
      <c r="X26" s="12"/>
      <c r="Y26" s="13">
        <f t="shared" si="2"/>
        <v>54960204.265000001</v>
      </c>
    </row>
    <row r="27" spans="1:25" ht="38.1" customHeight="1" x14ac:dyDescent="0.25">
      <c r="A27" s="10">
        <f t="shared" si="4"/>
        <v>18</v>
      </c>
      <c r="B27" s="11" t="s">
        <v>46</v>
      </c>
      <c r="C27" s="24">
        <v>2301165</v>
      </c>
      <c r="D27" s="12">
        <f t="shared" si="0"/>
        <v>0</v>
      </c>
      <c r="E27" s="12"/>
      <c r="F27" s="12"/>
      <c r="G27" s="12">
        <f t="shared" si="1"/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>
        <f t="shared" si="3"/>
        <v>0</v>
      </c>
      <c r="S27" s="12"/>
      <c r="T27" s="12"/>
      <c r="U27" s="12">
        <v>137443909.33000001</v>
      </c>
      <c r="V27" s="12"/>
      <c r="W27" s="12"/>
      <c r="X27" s="12"/>
      <c r="Y27" s="13">
        <f t="shared" si="2"/>
        <v>137443909.33000001</v>
      </c>
    </row>
    <row r="28" spans="1:25" ht="38.1" customHeight="1" x14ac:dyDescent="0.25">
      <c r="A28" s="10">
        <f t="shared" si="4"/>
        <v>19</v>
      </c>
      <c r="B28" s="11" t="s">
        <v>47</v>
      </c>
      <c r="C28" s="24">
        <v>2141002</v>
      </c>
      <c r="D28" s="12">
        <f t="shared" si="0"/>
        <v>124052908.1135</v>
      </c>
      <c r="E28" s="12">
        <v>119658932.61</v>
      </c>
      <c r="F28" s="12">
        <v>4393975.5034999996</v>
      </c>
      <c r="G28" s="12">
        <f t="shared" si="1"/>
        <v>3892896</v>
      </c>
      <c r="H28" s="12"/>
      <c r="I28" s="12"/>
      <c r="J28" s="12"/>
      <c r="K28" s="12"/>
      <c r="L28" s="12"/>
      <c r="M28" s="12"/>
      <c r="N28" s="12"/>
      <c r="O28" s="12"/>
      <c r="P28" s="12">
        <v>3892896</v>
      </c>
      <c r="Q28" s="12"/>
      <c r="R28" s="12">
        <f t="shared" si="3"/>
        <v>17401797.280000001</v>
      </c>
      <c r="S28" s="12">
        <v>17401797.280000001</v>
      </c>
      <c r="T28" s="12"/>
      <c r="U28" s="12"/>
      <c r="V28" s="12"/>
      <c r="W28" s="12"/>
      <c r="X28" s="12"/>
      <c r="Y28" s="13">
        <f t="shared" si="2"/>
        <v>145347601.3935</v>
      </c>
    </row>
    <row r="29" spans="1:25" ht="38.1" customHeight="1" x14ac:dyDescent="0.25">
      <c r="A29" s="10">
        <f t="shared" si="4"/>
        <v>20</v>
      </c>
      <c r="B29" s="11" t="s">
        <v>48</v>
      </c>
      <c r="C29" s="24">
        <v>2141010</v>
      </c>
      <c r="D29" s="12">
        <f t="shared" si="0"/>
        <v>509363429.67935002</v>
      </c>
      <c r="E29" s="12">
        <v>471966161.12134999</v>
      </c>
      <c r="F29" s="12">
        <v>37397268.557999998</v>
      </c>
      <c r="G29" s="12">
        <f t="shared" si="1"/>
        <v>162909417.33999997</v>
      </c>
      <c r="H29" s="12">
        <f t="shared" ref="H29:H92" si="5">SUM(I29:M29)</f>
        <v>104873955.38</v>
      </c>
      <c r="I29" s="12">
        <v>51132312.960000001</v>
      </c>
      <c r="J29" s="12">
        <v>1186058.8399999947</v>
      </c>
      <c r="K29" s="12">
        <v>25566156.5</v>
      </c>
      <c r="L29" s="12">
        <v>632564.71</v>
      </c>
      <c r="M29" s="12">
        <v>26356862.369999997</v>
      </c>
      <c r="N29" s="12">
        <v>24357382.739999998</v>
      </c>
      <c r="O29" s="12">
        <v>1413680</v>
      </c>
      <c r="P29" s="12">
        <v>26788114.219999995</v>
      </c>
      <c r="Q29" s="12">
        <v>5476285</v>
      </c>
      <c r="R29" s="12">
        <f t="shared" si="3"/>
        <v>55057239.664000005</v>
      </c>
      <c r="S29" s="12">
        <v>28375791.024</v>
      </c>
      <c r="T29" s="12">
        <v>26681448.640000001</v>
      </c>
      <c r="U29" s="12"/>
      <c r="V29" s="12"/>
      <c r="W29" s="12"/>
      <c r="X29" s="12"/>
      <c r="Y29" s="13">
        <f t="shared" si="2"/>
        <v>727330086.68334997</v>
      </c>
    </row>
    <row r="30" spans="1:25" ht="38.1" customHeight="1" x14ac:dyDescent="0.25">
      <c r="A30" s="10">
        <f t="shared" si="4"/>
        <v>21</v>
      </c>
      <c r="B30" s="11" t="s">
        <v>49</v>
      </c>
      <c r="C30" s="24">
        <v>2144011</v>
      </c>
      <c r="D30" s="12">
        <f t="shared" si="0"/>
        <v>318089173.00999993</v>
      </c>
      <c r="E30" s="12">
        <v>318089173.00999993</v>
      </c>
      <c r="F30" s="12"/>
      <c r="G30" s="12">
        <f t="shared" si="1"/>
        <v>6740378</v>
      </c>
      <c r="H30" s="12">
        <f t="shared" si="5"/>
        <v>0</v>
      </c>
      <c r="I30" s="12">
        <v>0</v>
      </c>
      <c r="J30" s="12">
        <v>0</v>
      </c>
      <c r="K30" s="12"/>
      <c r="L30" s="12"/>
      <c r="M30" s="12"/>
      <c r="N30" s="12"/>
      <c r="O30" s="12"/>
      <c r="P30" s="12">
        <v>3244080</v>
      </c>
      <c r="Q30" s="12">
        <v>3496298</v>
      </c>
      <c r="R30" s="12">
        <f t="shared" si="3"/>
        <v>24843936.880000003</v>
      </c>
      <c r="S30" s="12">
        <v>24843936.880000003</v>
      </c>
      <c r="T30" s="12"/>
      <c r="U30" s="12"/>
      <c r="V30" s="12"/>
      <c r="W30" s="12"/>
      <c r="X30" s="12"/>
      <c r="Y30" s="13">
        <f t="shared" si="2"/>
        <v>349673487.88999993</v>
      </c>
    </row>
    <row r="31" spans="1:25" ht="58.15" customHeight="1" x14ac:dyDescent="0.25">
      <c r="A31" s="10">
        <f t="shared" si="4"/>
        <v>22</v>
      </c>
      <c r="B31" s="11" t="s">
        <v>50</v>
      </c>
      <c r="C31" s="24">
        <v>2241001</v>
      </c>
      <c r="D31" s="12">
        <f t="shared" si="0"/>
        <v>63852334.265999995</v>
      </c>
      <c r="E31" s="12">
        <v>63852334.265999995</v>
      </c>
      <c r="F31" s="12"/>
      <c r="G31" s="12">
        <f t="shared" si="1"/>
        <v>103928432.26000001</v>
      </c>
      <c r="H31" s="12">
        <f t="shared" si="5"/>
        <v>45250500.760000005</v>
      </c>
      <c r="I31" s="12">
        <v>21303117.109999999</v>
      </c>
      <c r="J31" s="12">
        <v>658859.29000000283</v>
      </c>
      <c r="K31" s="12">
        <v>10651558.550000001</v>
      </c>
      <c r="L31" s="12">
        <v>329429.65000000002</v>
      </c>
      <c r="M31" s="12">
        <f>10980988.2+1326547.96</f>
        <v>12307536.16</v>
      </c>
      <c r="N31" s="12">
        <f>1093680-180457.2</f>
        <v>913222.8</v>
      </c>
      <c r="O31" s="12">
        <v>21932256</v>
      </c>
      <c r="P31" s="12">
        <v>32763912.699999999</v>
      </c>
      <c r="Q31" s="12">
        <v>3068540</v>
      </c>
      <c r="R31" s="12">
        <f t="shared" si="3"/>
        <v>7843136</v>
      </c>
      <c r="S31" s="12">
        <v>3760847.9999999995</v>
      </c>
      <c r="T31" s="12">
        <v>4082288</v>
      </c>
      <c r="U31" s="12"/>
      <c r="V31" s="12"/>
      <c r="W31" s="12"/>
      <c r="X31" s="12"/>
      <c r="Y31" s="13">
        <f t="shared" si="2"/>
        <v>175623902.52599999</v>
      </c>
    </row>
    <row r="32" spans="1:25" ht="38.1" customHeight="1" x14ac:dyDescent="0.25">
      <c r="A32" s="10">
        <f t="shared" si="4"/>
        <v>23</v>
      </c>
      <c r="B32" s="11" t="s">
        <v>51</v>
      </c>
      <c r="C32" s="24">
        <v>2241009</v>
      </c>
      <c r="D32" s="12">
        <f t="shared" si="0"/>
        <v>97664039.660133302</v>
      </c>
      <c r="E32" s="12">
        <v>97664039.660133302</v>
      </c>
      <c r="F32" s="12"/>
      <c r="G32" s="12">
        <f t="shared" si="1"/>
        <v>153123848.34</v>
      </c>
      <c r="H32" s="12">
        <f t="shared" si="5"/>
        <v>84139473.599999994</v>
      </c>
      <c r="I32" s="12">
        <v>40807644.700000003</v>
      </c>
      <c r="J32" s="12">
        <v>1262092.1000000015</v>
      </c>
      <c r="K32" s="12">
        <v>20403822.350000001</v>
      </c>
      <c r="L32" s="12">
        <v>631046.05000000005</v>
      </c>
      <c r="M32" s="12">
        <v>21034868.399999999</v>
      </c>
      <c r="N32" s="12">
        <v>1859256</v>
      </c>
      <c r="O32" s="12">
        <v>53186118</v>
      </c>
      <c r="P32" s="12">
        <v>13939000.74</v>
      </c>
      <c r="Q32" s="12"/>
      <c r="R32" s="12">
        <f t="shared" si="3"/>
        <v>20065731.280000001</v>
      </c>
      <c r="S32" s="12">
        <v>20065731.280000001</v>
      </c>
      <c r="T32" s="12"/>
      <c r="U32" s="12"/>
      <c r="V32" s="12"/>
      <c r="W32" s="12"/>
      <c r="X32" s="12"/>
      <c r="Y32" s="13">
        <f t="shared" si="2"/>
        <v>270853619.28013331</v>
      </c>
    </row>
    <row r="33" spans="1:25" ht="38.1" customHeight="1" x14ac:dyDescent="0.25">
      <c r="A33" s="10">
        <f t="shared" si="4"/>
        <v>24</v>
      </c>
      <c r="B33" s="14" t="s">
        <v>52</v>
      </c>
      <c r="C33" s="24">
        <v>2148001</v>
      </c>
      <c r="D33" s="12">
        <f t="shared" si="0"/>
        <v>115335449.24999997</v>
      </c>
      <c r="E33" s="12">
        <v>115335449.24999997</v>
      </c>
      <c r="F33" s="12"/>
      <c r="G33" s="12">
        <f t="shared" si="1"/>
        <v>78840383.590000004</v>
      </c>
      <c r="H33" s="12">
        <f t="shared" si="5"/>
        <v>0</v>
      </c>
      <c r="I33" s="12">
        <v>0</v>
      </c>
      <c r="J33" s="12">
        <v>0</v>
      </c>
      <c r="K33" s="12"/>
      <c r="L33" s="12"/>
      <c r="M33" s="12"/>
      <c r="N33" s="12"/>
      <c r="O33" s="12"/>
      <c r="P33" s="12">
        <v>78840383.590000004</v>
      </c>
      <c r="Q33" s="12"/>
      <c r="R33" s="12">
        <f t="shared" si="3"/>
        <v>17671164</v>
      </c>
      <c r="S33" s="12">
        <v>11605591.199999999</v>
      </c>
      <c r="T33" s="12">
        <v>6065572.7999999998</v>
      </c>
      <c r="U33" s="12"/>
      <c r="V33" s="12"/>
      <c r="W33" s="12"/>
      <c r="X33" s="12"/>
      <c r="Y33" s="13">
        <f t="shared" si="2"/>
        <v>211846996.83999997</v>
      </c>
    </row>
    <row r="34" spans="1:25" ht="38.1" customHeight="1" x14ac:dyDescent="0.25">
      <c r="A34" s="10">
        <f t="shared" si="4"/>
        <v>25</v>
      </c>
      <c r="B34" s="11" t="s">
        <v>53</v>
      </c>
      <c r="C34" s="24">
        <v>2148002</v>
      </c>
      <c r="D34" s="12">
        <f t="shared" si="0"/>
        <v>58643462.709999993</v>
      </c>
      <c r="E34" s="12">
        <v>58643462.709999993</v>
      </c>
      <c r="F34" s="12"/>
      <c r="G34" s="12">
        <f t="shared" si="1"/>
        <v>36484033.920000002</v>
      </c>
      <c r="H34" s="12">
        <f t="shared" si="5"/>
        <v>0</v>
      </c>
      <c r="I34" s="12">
        <v>0</v>
      </c>
      <c r="J34" s="12">
        <v>0</v>
      </c>
      <c r="K34" s="12"/>
      <c r="L34" s="12"/>
      <c r="M34" s="12"/>
      <c r="N34" s="12"/>
      <c r="O34" s="12"/>
      <c r="P34" s="12">
        <v>36484033.920000002</v>
      </c>
      <c r="Q34" s="12"/>
      <c r="R34" s="12">
        <f t="shared" si="3"/>
        <v>6463033.3600000003</v>
      </c>
      <c r="S34" s="12"/>
      <c r="T34" s="12">
        <v>6463033.3600000003</v>
      </c>
      <c r="U34" s="12"/>
      <c r="V34" s="12"/>
      <c r="W34" s="12"/>
      <c r="X34" s="12"/>
      <c r="Y34" s="13">
        <f t="shared" si="2"/>
        <v>101590529.98999999</v>
      </c>
    </row>
    <row r="35" spans="1:25" ht="38.1" customHeight="1" x14ac:dyDescent="0.25">
      <c r="A35" s="10">
        <f t="shared" si="4"/>
        <v>26</v>
      </c>
      <c r="B35" s="14" t="s">
        <v>54</v>
      </c>
      <c r="C35" s="24">
        <v>2148004</v>
      </c>
      <c r="D35" s="12">
        <f t="shared" si="0"/>
        <v>65318402.79999999</v>
      </c>
      <c r="E35" s="12">
        <v>65318402.79999999</v>
      </c>
      <c r="F35" s="12"/>
      <c r="G35" s="12">
        <f t="shared" si="1"/>
        <v>26051982</v>
      </c>
      <c r="H35" s="12">
        <f t="shared" si="5"/>
        <v>0</v>
      </c>
      <c r="I35" s="12">
        <v>0</v>
      </c>
      <c r="J35" s="12">
        <v>0</v>
      </c>
      <c r="K35" s="12"/>
      <c r="L35" s="12"/>
      <c r="M35" s="12"/>
      <c r="N35" s="12"/>
      <c r="O35" s="12"/>
      <c r="P35" s="12">
        <v>26002310</v>
      </c>
      <c r="Q35" s="12">
        <v>49672</v>
      </c>
      <c r="R35" s="12">
        <f t="shared" si="3"/>
        <v>5652200.96</v>
      </c>
      <c r="S35" s="12"/>
      <c r="T35" s="12">
        <v>5652200.96</v>
      </c>
      <c r="U35" s="12"/>
      <c r="V35" s="12"/>
      <c r="W35" s="12"/>
      <c r="X35" s="12"/>
      <c r="Y35" s="13">
        <f t="shared" si="2"/>
        <v>97022585.75999999</v>
      </c>
    </row>
    <row r="36" spans="1:25" ht="38.1" customHeight="1" x14ac:dyDescent="0.25">
      <c r="A36" s="10">
        <f t="shared" si="4"/>
        <v>27</v>
      </c>
      <c r="B36" s="14" t="s">
        <v>55</v>
      </c>
      <c r="C36" s="24">
        <v>2101003</v>
      </c>
      <c r="D36" s="12">
        <f t="shared" si="0"/>
        <v>0</v>
      </c>
      <c r="E36" s="12"/>
      <c r="F36" s="12"/>
      <c r="G36" s="12">
        <f t="shared" si="1"/>
        <v>203091188.88999999</v>
      </c>
      <c r="H36" s="12">
        <f>SUM(I36:M36)</f>
        <v>161514437.03999999</v>
      </c>
      <c r="I36" s="12">
        <v>78393296.939999998</v>
      </c>
      <c r="J36" s="12">
        <v>2303308.1999999937</v>
      </c>
      <c r="K36" s="12">
        <v>39196648.469999999</v>
      </c>
      <c r="L36" s="12">
        <v>1212267.45</v>
      </c>
      <c r="M36" s="12">
        <v>40408915.980000004</v>
      </c>
      <c r="N36" s="12">
        <f>27113701.85-1300000</f>
        <v>25813701.850000001</v>
      </c>
      <c r="O36" s="12">
        <v>883550</v>
      </c>
      <c r="P36" s="12">
        <v>14598360</v>
      </c>
      <c r="Q36" s="12">
        <v>281140</v>
      </c>
      <c r="R36" s="12">
        <f t="shared" si="3"/>
        <v>58341745.727999985</v>
      </c>
      <c r="S36" s="12"/>
      <c r="T36" s="12">
        <v>58341745.727999985</v>
      </c>
      <c r="U36" s="12"/>
      <c r="V36" s="12"/>
      <c r="W36" s="12"/>
      <c r="X36" s="12"/>
      <c r="Y36" s="13">
        <f t="shared" si="2"/>
        <v>261432934.61799997</v>
      </c>
    </row>
    <row r="37" spans="1:25" ht="38.1" customHeight="1" x14ac:dyDescent="0.25">
      <c r="A37" s="10">
        <f t="shared" si="4"/>
        <v>28</v>
      </c>
      <c r="B37" s="14" t="s">
        <v>56</v>
      </c>
      <c r="C37" s="24">
        <v>2141005</v>
      </c>
      <c r="D37" s="12">
        <f t="shared" si="0"/>
        <v>0</v>
      </c>
      <c r="E37" s="12"/>
      <c r="F37" s="12"/>
      <c r="G37" s="12">
        <f t="shared" si="1"/>
        <v>98073256.529999986</v>
      </c>
      <c r="H37" s="12">
        <f t="shared" si="5"/>
        <v>70507265.399999991</v>
      </c>
      <c r="I37" s="12">
        <v>34196023.719999999</v>
      </c>
      <c r="J37" s="12">
        <v>1057608.9799999967</v>
      </c>
      <c r="K37" s="12">
        <v>17098011.859999999</v>
      </c>
      <c r="L37" s="12">
        <v>528804.46</v>
      </c>
      <c r="M37" s="12">
        <v>17626816.379999999</v>
      </c>
      <c r="N37" s="12">
        <v>15344157.569999998</v>
      </c>
      <c r="O37" s="12">
        <v>1696416</v>
      </c>
      <c r="P37" s="12">
        <v>10525417.560000001</v>
      </c>
      <c r="Q37" s="12"/>
      <c r="R37" s="12">
        <f t="shared" si="3"/>
        <v>29099834.624000002</v>
      </c>
      <c r="S37" s="12"/>
      <c r="T37" s="12">
        <v>29099834.624000002</v>
      </c>
      <c r="U37" s="12"/>
      <c r="V37" s="12"/>
      <c r="W37" s="12"/>
      <c r="X37" s="12"/>
      <c r="Y37" s="13">
        <f t="shared" si="2"/>
        <v>127173091.15399998</v>
      </c>
    </row>
    <row r="38" spans="1:25" ht="38.1" customHeight="1" x14ac:dyDescent="0.25">
      <c r="A38" s="10">
        <f t="shared" si="4"/>
        <v>29</v>
      </c>
      <c r="B38" s="11" t="s">
        <v>57</v>
      </c>
      <c r="C38" s="24">
        <v>2101006</v>
      </c>
      <c r="D38" s="12">
        <f t="shared" si="0"/>
        <v>15002156.399999999</v>
      </c>
      <c r="E38" s="12">
        <v>15002156.399999999</v>
      </c>
      <c r="F38" s="12"/>
      <c r="G38" s="12">
        <f t="shared" si="1"/>
        <v>186571397.19</v>
      </c>
      <c r="H38" s="12">
        <f t="shared" si="5"/>
        <v>102379591.59999999</v>
      </c>
      <c r="I38" s="12">
        <v>49654101.93</v>
      </c>
      <c r="J38" s="12">
        <v>1535693.8699999973</v>
      </c>
      <c r="K38" s="12">
        <v>24827050.960000001</v>
      </c>
      <c r="L38" s="12">
        <v>767846.92</v>
      </c>
      <c r="M38" s="12">
        <v>25594897.919999994</v>
      </c>
      <c r="N38" s="12">
        <v>22055219.560000002</v>
      </c>
      <c r="O38" s="12">
        <v>3180780</v>
      </c>
      <c r="P38" s="12">
        <v>19045960.539999999</v>
      </c>
      <c r="Q38" s="12">
        <f>39909918.54-73.05</f>
        <v>39909845.490000002</v>
      </c>
      <c r="R38" s="12">
        <f t="shared" si="3"/>
        <v>36057210.560000002</v>
      </c>
      <c r="S38" s="12"/>
      <c r="T38" s="12">
        <v>36057210.560000002</v>
      </c>
      <c r="U38" s="12"/>
      <c r="V38" s="12"/>
      <c r="W38" s="12"/>
      <c r="X38" s="12"/>
      <c r="Y38" s="13">
        <f t="shared" si="2"/>
        <v>237630764.15000001</v>
      </c>
    </row>
    <row r="39" spans="1:25" ht="38.1" customHeight="1" x14ac:dyDescent="0.25">
      <c r="A39" s="10">
        <f t="shared" si="4"/>
        <v>30</v>
      </c>
      <c r="B39" s="14" t="s">
        <v>58</v>
      </c>
      <c r="C39" s="24">
        <v>2101007</v>
      </c>
      <c r="D39" s="12">
        <f t="shared" si="0"/>
        <v>0</v>
      </c>
      <c r="E39" s="12"/>
      <c r="F39" s="12"/>
      <c r="G39" s="12">
        <f t="shared" si="1"/>
        <v>147421184.80000001</v>
      </c>
      <c r="H39" s="12">
        <f t="shared" si="5"/>
        <v>109605156.44</v>
      </c>
      <c r="I39" s="12">
        <v>53198399.670000002</v>
      </c>
      <c r="J39" s="12">
        <v>1563045.7699999982</v>
      </c>
      <c r="K39" s="12">
        <v>26599199.84</v>
      </c>
      <c r="L39" s="12">
        <v>822655.66000000015</v>
      </c>
      <c r="M39" s="12">
        <v>27421855.5</v>
      </c>
      <c r="N39" s="12">
        <v>11223491.58</v>
      </c>
      <c r="O39" s="12">
        <v>12477544.700000001</v>
      </c>
      <c r="P39" s="12">
        <v>14114992.08</v>
      </c>
      <c r="Q39" s="12"/>
      <c r="R39" s="12">
        <f t="shared" si="3"/>
        <v>24559333.903999995</v>
      </c>
      <c r="S39" s="12"/>
      <c r="T39" s="12">
        <v>24559333.903999995</v>
      </c>
      <c r="U39" s="12"/>
      <c r="V39" s="12"/>
      <c r="W39" s="12"/>
      <c r="X39" s="12"/>
      <c r="Y39" s="13">
        <f t="shared" si="2"/>
        <v>171980518.704</v>
      </c>
    </row>
    <row r="40" spans="1:25" ht="38.1" customHeight="1" x14ac:dyDescent="0.25">
      <c r="A40" s="10">
        <f t="shared" si="4"/>
        <v>31</v>
      </c>
      <c r="B40" s="14" t="s">
        <v>59</v>
      </c>
      <c r="C40" s="24">
        <v>2101008</v>
      </c>
      <c r="D40" s="12">
        <f t="shared" si="0"/>
        <v>0</v>
      </c>
      <c r="E40" s="12"/>
      <c r="F40" s="12"/>
      <c r="G40" s="12">
        <f t="shared" si="1"/>
        <v>105475580.02</v>
      </c>
      <c r="H40" s="12">
        <f>SUM(I40:M40)</f>
        <v>74029724.189999998</v>
      </c>
      <c r="I40" s="12">
        <v>35913772.420000002</v>
      </c>
      <c r="J40" s="12">
        <v>1110735.2299999967</v>
      </c>
      <c r="K40" s="12">
        <v>17956886.219999999</v>
      </c>
      <c r="L40" s="12">
        <v>555367.62</v>
      </c>
      <c r="M40" s="12">
        <f>19047582.78-554620.08</f>
        <v>18492962.700000003</v>
      </c>
      <c r="N40" s="12">
        <v>7993944.5299999993</v>
      </c>
      <c r="O40" s="12">
        <f>13724020.4+15115.38</f>
        <v>13739135.780000001</v>
      </c>
      <c r="P40" s="12">
        <v>9712775.5199999996</v>
      </c>
      <c r="Q40" s="12"/>
      <c r="R40" s="12">
        <f t="shared" si="3"/>
        <v>17700350.752</v>
      </c>
      <c r="S40" s="12"/>
      <c r="T40" s="12">
        <v>17700350.752</v>
      </c>
      <c r="U40" s="12"/>
      <c r="V40" s="12"/>
      <c r="W40" s="12"/>
      <c r="X40" s="12"/>
      <c r="Y40" s="13">
        <f t="shared" si="2"/>
        <v>123175930.772</v>
      </c>
    </row>
    <row r="41" spans="1:25" ht="38.1" customHeight="1" x14ac:dyDescent="0.25">
      <c r="A41" s="10">
        <f t="shared" si="4"/>
        <v>32</v>
      </c>
      <c r="B41" s="14" t="s">
        <v>60</v>
      </c>
      <c r="C41" s="24">
        <v>2101011</v>
      </c>
      <c r="D41" s="12">
        <f t="shared" si="0"/>
        <v>0</v>
      </c>
      <c r="E41" s="12"/>
      <c r="F41" s="12"/>
      <c r="G41" s="12">
        <f t="shared" si="1"/>
        <v>354932384.02999997</v>
      </c>
      <c r="H41" s="12">
        <f t="shared" si="5"/>
        <v>259693919.06</v>
      </c>
      <c r="I41" s="12">
        <v>126330542.33</v>
      </c>
      <c r="J41" s="12">
        <v>3516417.1700000018</v>
      </c>
      <c r="K41" s="12">
        <v>63165271.189999998</v>
      </c>
      <c r="L41" s="12">
        <v>1562852.0899999961</v>
      </c>
      <c r="M41" s="12">
        <v>65118836.280000001</v>
      </c>
      <c r="N41" s="12">
        <v>39132471.449999996</v>
      </c>
      <c r="O41" s="12">
        <v>10602600</v>
      </c>
      <c r="P41" s="12">
        <v>45252998.699999996</v>
      </c>
      <c r="Q41" s="12">
        <f>127255.5+123139.32</f>
        <v>250394.82</v>
      </c>
      <c r="R41" s="12">
        <f t="shared" si="3"/>
        <v>49101374.335999995</v>
      </c>
      <c r="S41" s="12"/>
      <c r="T41" s="12">
        <v>49101374.335999995</v>
      </c>
      <c r="U41" s="12"/>
      <c r="V41" s="12"/>
      <c r="W41" s="12"/>
      <c r="X41" s="12"/>
      <c r="Y41" s="13">
        <f t="shared" si="2"/>
        <v>404033758.36599994</v>
      </c>
    </row>
    <row r="42" spans="1:25" ht="38.1" customHeight="1" x14ac:dyDescent="0.25">
      <c r="A42" s="10">
        <f t="shared" si="4"/>
        <v>33</v>
      </c>
      <c r="B42" s="14" t="s">
        <v>61</v>
      </c>
      <c r="C42" s="24">
        <v>2101015</v>
      </c>
      <c r="D42" s="12">
        <f t="shared" si="0"/>
        <v>0</v>
      </c>
      <c r="E42" s="12"/>
      <c r="F42" s="12"/>
      <c r="G42" s="12">
        <f t="shared" si="1"/>
        <v>108900404.40000001</v>
      </c>
      <c r="H42" s="12">
        <f t="shared" si="5"/>
        <v>77089576.019999996</v>
      </c>
      <c r="I42" s="12">
        <v>37416506.75</v>
      </c>
      <c r="J42" s="12">
        <v>1157211.549999997</v>
      </c>
      <c r="K42" s="12">
        <v>18708253.379999999</v>
      </c>
      <c r="L42" s="12">
        <v>520745.19</v>
      </c>
      <c r="M42" s="12">
        <v>19286859.150000002</v>
      </c>
      <c r="N42" s="12">
        <v>8530262.4799999986</v>
      </c>
      <c r="O42" s="12">
        <v>13390177</v>
      </c>
      <c r="P42" s="12">
        <v>9890388.9000000004</v>
      </c>
      <c r="Q42" s="12"/>
      <c r="R42" s="12">
        <f t="shared" si="3"/>
        <v>12001605.279999997</v>
      </c>
      <c r="S42" s="12"/>
      <c r="T42" s="12">
        <v>12001605.279999997</v>
      </c>
      <c r="U42" s="12"/>
      <c r="V42" s="12"/>
      <c r="W42" s="12"/>
      <c r="X42" s="12"/>
      <c r="Y42" s="13">
        <f t="shared" si="2"/>
        <v>120902009.68000001</v>
      </c>
    </row>
    <row r="43" spans="1:25" ht="38.1" customHeight="1" x14ac:dyDescent="0.25">
      <c r="A43" s="10">
        <f t="shared" si="4"/>
        <v>34</v>
      </c>
      <c r="B43" s="11" t="s">
        <v>62</v>
      </c>
      <c r="C43" s="24">
        <v>2101016</v>
      </c>
      <c r="D43" s="12">
        <f t="shared" si="0"/>
        <v>0</v>
      </c>
      <c r="E43" s="12"/>
      <c r="F43" s="12"/>
      <c r="G43" s="12">
        <f t="shared" si="1"/>
        <v>118114465.26000001</v>
      </c>
      <c r="H43" s="12">
        <f t="shared" si="5"/>
        <v>87312639.700000003</v>
      </c>
      <c r="I43" s="12">
        <v>42346630.25</v>
      </c>
      <c r="J43" s="12">
        <v>1309689.6000000015</v>
      </c>
      <c r="K43" s="12">
        <v>21173315.129999999</v>
      </c>
      <c r="L43" s="12">
        <v>654844.81999999995</v>
      </c>
      <c r="M43" s="12">
        <v>21828159.899999999</v>
      </c>
      <c r="N43" s="12">
        <v>19034915.760000005</v>
      </c>
      <c r="O43" s="12">
        <v>848208</v>
      </c>
      <c r="P43" s="12">
        <v>10786566</v>
      </c>
      <c r="Q43" s="12">
        <v>132135.79999999699</v>
      </c>
      <c r="R43" s="12">
        <f t="shared" si="3"/>
        <v>27069555.295999996</v>
      </c>
      <c r="S43" s="12"/>
      <c r="T43" s="12">
        <v>27069555.295999996</v>
      </c>
      <c r="U43" s="12"/>
      <c r="V43" s="12"/>
      <c r="W43" s="12"/>
      <c r="X43" s="12"/>
      <c r="Y43" s="13">
        <f t="shared" si="2"/>
        <v>145184020.55599999</v>
      </c>
    </row>
    <row r="44" spans="1:25" ht="38.1" customHeight="1" x14ac:dyDescent="0.25">
      <c r="A44" s="10">
        <f t="shared" si="4"/>
        <v>35</v>
      </c>
      <c r="B44" s="14" t="s">
        <v>63</v>
      </c>
      <c r="C44" s="24">
        <v>2107018</v>
      </c>
      <c r="D44" s="12">
        <f t="shared" si="0"/>
        <v>0</v>
      </c>
      <c r="E44" s="12"/>
      <c r="F44" s="12"/>
      <c r="G44" s="12">
        <f t="shared" si="1"/>
        <v>80199223.650000006</v>
      </c>
      <c r="H44" s="12">
        <f t="shared" si="5"/>
        <v>0</v>
      </c>
      <c r="I44" s="12">
        <v>0</v>
      </c>
      <c r="J44" s="12">
        <v>0</v>
      </c>
      <c r="K44" s="12"/>
      <c r="L44" s="12"/>
      <c r="M44" s="12"/>
      <c r="N44" s="12"/>
      <c r="O44" s="12"/>
      <c r="P44" s="12">
        <v>80199223.650000006</v>
      </c>
      <c r="Q44" s="12"/>
      <c r="R44" s="12">
        <f t="shared" si="3"/>
        <v>0</v>
      </c>
      <c r="S44" s="12"/>
      <c r="T44" s="12"/>
      <c r="U44" s="12"/>
      <c r="V44" s="12"/>
      <c r="W44" s="12"/>
      <c r="X44" s="12"/>
      <c r="Y44" s="13">
        <f t="shared" si="2"/>
        <v>80199223.650000006</v>
      </c>
    </row>
    <row r="45" spans="1:25" ht="38.1" customHeight="1" x14ac:dyDescent="0.25">
      <c r="A45" s="10">
        <f t="shared" si="4"/>
        <v>36</v>
      </c>
      <c r="B45" s="14" t="s">
        <v>64</v>
      </c>
      <c r="C45" s="24">
        <v>2107019</v>
      </c>
      <c r="D45" s="12">
        <f t="shared" si="0"/>
        <v>0</v>
      </c>
      <c r="E45" s="12"/>
      <c r="F45" s="12"/>
      <c r="G45" s="12">
        <f t="shared" si="1"/>
        <v>60373215</v>
      </c>
      <c r="H45" s="12">
        <f t="shared" si="5"/>
        <v>0</v>
      </c>
      <c r="I45" s="12">
        <v>0</v>
      </c>
      <c r="J45" s="12">
        <v>0</v>
      </c>
      <c r="K45" s="12"/>
      <c r="L45" s="12"/>
      <c r="M45" s="12"/>
      <c r="N45" s="12"/>
      <c r="O45" s="12"/>
      <c r="P45" s="12">
        <v>60373215</v>
      </c>
      <c r="Q45" s="12"/>
      <c r="R45" s="12">
        <f t="shared" si="3"/>
        <v>0</v>
      </c>
      <c r="S45" s="12"/>
      <c r="T45" s="12"/>
      <c r="U45" s="12"/>
      <c r="V45" s="12"/>
      <c r="W45" s="12"/>
      <c r="X45" s="12"/>
      <c r="Y45" s="13">
        <f t="shared" si="2"/>
        <v>60373215</v>
      </c>
    </row>
    <row r="46" spans="1:25" ht="51" customHeight="1" x14ac:dyDescent="0.25">
      <c r="A46" s="10">
        <f t="shared" si="4"/>
        <v>37</v>
      </c>
      <c r="B46" s="11" t="s">
        <v>65</v>
      </c>
      <c r="C46" s="24">
        <v>2107802</v>
      </c>
      <c r="D46" s="12">
        <f t="shared" si="0"/>
        <v>0</v>
      </c>
      <c r="E46" s="12"/>
      <c r="F46" s="12"/>
      <c r="G46" s="12">
        <f t="shared" si="1"/>
        <v>64647321.390000001</v>
      </c>
      <c r="H46" s="12">
        <f t="shared" si="5"/>
        <v>0</v>
      </c>
      <c r="I46" s="12">
        <v>0</v>
      </c>
      <c r="J46" s="12">
        <v>0</v>
      </c>
      <c r="K46" s="12"/>
      <c r="L46" s="12"/>
      <c r="M46" s="12"/>
      <c r="N46" s="12"/>
      <c r="O46" s="12"/>
      <c r="P46" s="12">
        <v>64647321.390000001</v>
      </c>
      <c r="Q46" s="12"/>
      <c r="R46" s="12">
        <f t="shared" si="3"/>
        <v>0</v>
      </c>
      <c r="S46" s="12"/>
      <c r="T46" s="12"/>
      <c r="U46" s="12"/>
      <c r="V46" s="12"/>
      <c r="W46" s="12"/>
      <c r="X46" s="12"/>
      <c r="Y46" s="13">
        <f t="shared" si="2"/>
        <v>64647321.390000001</v>
      </c>
    </row>
    <row r="47" spans="1:25" ht="40.5" customHeight="1" x14ac:dyDescent="0.25">
      <c r="A47" s="10">
        <f t="shared" si="4"/>
        <v>38</v>
      </c>
      <c r="B47" s="11" t="s">
        <v>66</v>
      </c>
      <c r="C47" s="24">
        <v>2201001</v>
      </c>
      <c r="D47" s="12">
        <f t="shared" si="0"/>
        <v>0</v>
      </c>
      <c r="E47" s="12"/>
      <c r="F47" s="12"/>
      <c r="G47" s="12">
        <f t="shared" si="1"/>
        <v>148090084.51999998</v>
      </c>
      <c r="H47" s="12">
        <f t="shared" si="5"/>
        <v>97398444.120000005</v>
      </c>
      <c r="I47" s="12">
        <v>47238245.340000004</v>
      </c>
      <c r="J47" s="12">
        <v>1460976.6599999964</v>
      </c>
      <c r="K47" s="12">
        <v>23619122.73</v>
      </c>
      <c r="L47" s="12">
        <v>730488.36</v>
      </c>
      <c r="M47" s="12">
        <v>24349611.030000001</v>
      </c>
      <c r="N47" s="12">
        <v>973375.2</v>
      </c>
      <c r="O47" s="12">
        <f>38983728-1000000</f>
        <v>37983728</v>
      </c>
      <c r="P47" s="12">
        <v>11240737.199999999</v>
      </c>
      <c r="Q47" s="12">
        <v>493800</v>
      </c>
      <c r="R47" s="12">
        <f t="shared" si="3"/>
        <v>11433460.08</v>
      </c>
      <c r="S47" s="12"/>
      <c r="T47" s="12">
        <v>11433460.08</v>
      </c>
      <c r="U47" s="12"/>
      <c r="V47" s="12"/>
      <c r="W47" s="12"/>
      <c r="X47" s="12"/>
      <c r="Y47" s="13">
        <f t="shared" si="2"/>
        <v>159523544.59999999</v>
      </c>
    </row>
    <row r="48" spans="1:25" ht="54" customHeight="1" x14ac:dyDescent="0.25">
      <c r="A48" s="10">
        <f t="shared" si="4"/>
        <v>39</v>
      </c>
      <c r="B48" s="11" t="s">
        <v>67</v>
      </c>
      <c r="C48" s="24">
        <v>2201003</v>
      </c>
      <c r="D48" s="12">
        <f t="shared" si="0"/>
        <v>0</v>
      </c>
      <c r="E48" s="12"/>
      <c r="F48" s="12"/>
      <c r="G48" s="12">
        <f t="shared" si="1"/>
        <v>116158365.26000002</v>
      </c>
      <c r="H48" s="12">
        <f t="shared" si="5"/>
        <v>59418756.800000004</v>
      </c>
      <c r="I48" s="12">
        <v>28818097.050000001</v>
      </c>
      <c r="J48" s="12">
        <v>891281.35000000149</v>
      </c>
      <c r="K48" s="12">
        <v>14409048.52</v>
      </c>
      <c r="L48" s="12">
        <v>445640.7</v>
      </c>
      <c r="M48" s="12">
        <v>14854689.18</v>
      </c>
      <c r="N48" s="12">
        <v>1148364</v>
      </c>
      <c r="O48" s="12">
        <v>37040784</v>
      </c>
      <c r="P48" s="12">
        <v>18550460.460000001</v>
      </c>
      <c r="Q48" s="12"/>
      <c r="R48" s="12">
        <f t="shared" si="3"/>
        <v>25000638.879999992</v>
      </c>
      <c r="S48" s="12"/>
      <c r="T48" s="12">
        <v>25000638.879999992</v>
      </c>
      <c r="U48" s="12"/>
      <c r="V48" s="12"/>
      <c r="W48" s="12"/>
      <c r="X48" s="12"/>
      <c r="Y48" s="13">
        <f t="shared" si="2"/>
        <v>141159004.14000002</v>
      </c>
    </row>
    <row r="49" spans="1:25" ht="38.1" customHeight="1" x14ac:dyDescent="0.25">
      <c r="A49" s="10">
        <f t="shared" si="4"/>
        <v>40</v>
      </c>
      <c r="B49" s="11" t="s">
        <v>68</v>
      </c>
      <c r="C49" s="24">
        <v>2201017</v>
      </c>
      <c r="D49" s="12">
        <f t="shared" si="0"/>
        <v>0</v>
      </c>
      <c r="E49" s="12"/>
      <c r="F49" s="12"/>
      <c r="G49" s="12">
        <f t="shared" si="1"/>
        <v>105569214.36</v>
      </c>
      <c r="H49" s="12">
        <f t="shared" si="5"/>
        <v>57310687.199999996</v>
      </c>
      <c r="I49" s="12">
        <v>27795683.289999999</v>
      </c>
      <c r="J49" s="12">
        <v>859660.31000000238</v>
      </c>
      <c r="K49" s="12">
        <v>13897841.65</v>
      </c>
      <c r="L49" s="12">
        <v>429830.15</v>
      </c>
      <c r="M49" s="12">
        <v>14327671.799999999</v>
      </c>
      <c r="N49" s="12">
        <v>514029.6</v>
      </c>
      <c r="O49" s="12">
        <f>38610815-2000000</f>
        <v>36610815</v>
      </c>
      <c r="P49" s="12">
        <v>11133682.560000001</v>
      </c>
      <c r="Q49" s="12"/>
      <c r="R49" s="12">
        <f t="shared" si="3"/>
        <v>8602859.4399999995</v>
      </c>
      <c r="S49" s="12"/>
      <c r="T49" s="12">
        <v>8602859.4399999995</v>
      </c>
      <c r="U49" s="12"/>
      <c r="V49" s="12"/>
      <c r="W49" s="12"/>
      <c r="X49" s="12"/>
      <c r="Y49" s="13">
        <f t="shared" si="2"/>
        <v>114172073.8</v>
      </c>
    </row>
    <row r="50" spans="1:25" ht="51.75" customHeight="1" x14ac:dyDescent="0.25">
      <c r="A50" s="10">
        <f t="shared" si="4"/>
        <v>41</v>
      </c>
      <c r="B50" s="11" t="s">
        <v>69</v>
      </c>
      <c r="C50" s="24">
        <v>2207022</v>
      </c>
      <c r="D50" s="12">
        <f t="shared" si="0"/>
        <v>0</v>
      </c>
      <c r="E50" s="12"/>
      <c r="F50" s="12"/>
      <c r="G50" s="12">
        <f t="shared" si="1"/>
        <v>53672680.350000001</v>
      </c>
      <c r="H50" s="12">
        <f t="shared" si="5"/>
        <v>0</v>
      </c>
      <c r="I50" s="12">
        <v>0</v>
      </c>
      <c r="J50" s="12">
        <v>0</v>
      </c>
      <c r="K50" s="12"/>
      <c r="L50" s="12"/>
      <c r="M50" s="12"/>
      <c r="N50" s="12"/>
      <c r="O50" s="12"/>
      <c r="P50" s="12">
        <f>52463233.35+1209447</f>
        <v>53672680.350000001</v>
      </c>
      <c r="Q50" s="12"/>
      <c r="R50" s="12">
        <f t="shared" si="3"/>
        <v>0</v>
      </c>
      <c r="S50" s="12"/>
      <c r="T50" s="12"/>
      <c r="U50" s="12"/>
      <c r="V50" s="12"/>
      <c r="W50" s="12"/>
      <c r="X50" s="12"/>
      <c r="Y50" s="13">
        <f t="shared" si="2"/>
        <v>53672680.350000001</v>
      </c>
    </row>
    <row r="51" spans="1:25" ht="38.1" customHeight="1" x14ac:dyDescent="0.25">
      <c r="A51" s="10">
        <f t="shared" si="4"/>
        <v>42</v>
      </c>
      <c r="B51" s="11" t="s">
        <v>70</v>
      </c>
      <c r="C51" s="24">
        <v>2201024</v>
      </c>
      <c r="D51" s="12">
        <f t="shared" si="0"/>
        <v>0</v>
      </c>
      <c r="E51" s="12"/>
      <c r="F51" s="12"/>
      <c r="G51" s="12">
        <f t="shared" si="1"/>
        <v>100627608.78</v>
      </c>
      <c r="H51" s="12">
        <f t="shared" si="5"/>
        <v>55357842.800000004</v>
      </c>
      <c r="I51" s="12">
        <v>26848553.760000002</v>
      </c>
      <c r="J51" s="12">
        <v>830367.6400000006</v>
      </c>
      <c r="K51" s="12">
        <v>13424276.880000001</v>
      </c>
      <c r="L51" s="12">
        <v>415183.78</v>
      </c>
      <c r="M51" s="12">
        <v>13839460.74</v>
      </c>
      <c r="N51" s="12">
        <v>1224921.5999999999</v>
      </c>
      <c r="O51" s="12">
        <v>35716480</v>
      </c>
      <c r="P51" s="12">
        <v>8328364.3799999999</v>
      </c>
      <c r="Q51" s="12"/>
      <c r="R51" s="12">
        <f t="shared" si="3"/>
        <v>11422370.4</v>
      </c>
      <c r="S51" s="12"/>
      <c r="T51" s="12">
        <v>11422370.4</v>
      </c>
      <c r="U51" s="12"/>
      <c r="V51" s="12"/>
      <c r="W51" s="12"/>
      <c r="X51" s="12"/>
      <c r="Y51" s="13">
        <f t="shared" si="2"/>
        <v>112049979.18000001</v>
      </c>
    </row>
    <row r="52" spans="1:25" ht="54.75" customHeight="1" x14ac:dyDescent="0.25">
      <c r="A52" s="10">
        <f t="shared" si="4"/>
        <v>43</v>
      </c>
      <c r="B52" s="11" t="s">
        <v>71</v>
      </c>
      <c r="C52" s="24">
        <v>4346001</v>
      </c>
      <c r="D52" s="12">
        <f t="shared" si="0"/>
        <v>243583481.92230004</v>
      </c>
      <c r="E52" s="12">
        <v>155658846.92400002</v>
      </c>
      <c r="F52" s="12">
        <v>87924634.998300016</v>
      </c>
      <c r="G52" s="12">
        <f t="shared" si="1"/>
        <v>94315532.179999992</v>
      </c>
      <c r="H52" s="12">
        <f t="shared" si="5"/>
        <v>54389457.679999992</v>
      </c>
      <c r="I52" s="12">
        <v>26917231.600000001</v>
      </c>
      <c r="J52" s="12">
        <v>138748.64999999548</v>
      </c>
      <c r="K52" s="12">
        <v>13458615.789999999</v>
      </c>
      <c r="L52" s="12"/>
      <c r="M52" s="12">
        <v>13874861.640000001</v>
      </c>
      <c r="N52" s="12">
        <f>8133589.75-240000</f>
        <v>7893589.75</v>
      </c>
      <c r="O52" s="12">
        <f>14878060-60000</f>
        <v>14818060</v>
      </c>
      <c r="P52" s="12">
        <v>15801429</v>
      </c>
      <c r="Q52" s="15">
        <v>1412995.7500000002</v>
      </c>
      <c r="R52" s="12">
        <f t="shared" si="3"/>
        <v>24673123.664000008</v>
      </c>
      <c r="S52" s="12">
        <v>4667662.3839999996</v>
      </c>
      <c r="T52" s="12">
        <v>20005461.280000009</v>
      </c>
      <c r="U52" s="12">
        <v>23065558.530000001</v>
      </c>
      <c r="V52" s="12"/>
      <c r="W52" s="12"/>
      <c r="X52" s="12"/>
      <c r="Y52" s="13">
        <f t="shared" si="2"/>
        <v>385637696.29630005</v>
      </c>
    </row>
    <row r="53" spans="1:25" ht="46.5" customHeight="1" x14ac:dyDescent="0.25">
      <c r="A53" s="10">
        <f t="shared" si="4"/>
        <v>44</v>
      </c>
      <c r="B53" s="11" t="s">
        <v>72</v>
      </c>
      <c r="C53" s="24">
        <v>6341001</v>
      </c>
      <c r="D53" s="12">
        <f t="shared" si="0"/>
        <v>0</v>
      </c>
      <c r="E53" s="12"/>
      <c r="F53" s="12"/>
      <c r="G53" s="12">
        <f t="shared" si="1"/>
        <v>5596146.0899999999</v>
      </c>
      <c r="H53" s="12">
        <f t="shared" si="5"/>
        <v>3924843</v>
      </c>
      <c r="I53" s="12">
        <v>1903548.86</v>
      </c>
      <c r="J53" s="12">
        <v>58872.639999999898</v>
      </c>
      <c r="K53" s="12">
        <v>951774.43</v>
      </c>
      <c r="L53" s="12">
        <v>29436.32</v>
      </c>
      <c r="M53" s="12">
        <v>981210.75</v>
      </c>
      <c r="N53" s="12">
        <f>876214.09-100000</f>
        <v>776214.09</v>
      </c>
      <c r="O53" s="12">
        <v>530130</v>
      </c>
      <c r="P53" s="12">
        <v>364959</v>
      </c>
      <c r="Q53" s="12"/>
      <c r="R53" s="12">
        <f t="shared" si="3"/>
        <v>3956058.5120000001</v>
      </c>
      <c r="S53" s="12"/>
      <c r="T53" s="12">
        <v>3956058.5120000001</v>
      </c>
      <c r="U53" s="12"/>
      <c r="V53" s="12"/>
      <c r="W53" s="12"/>
      <c r="X53" s="12"/>
      <c r="Y53" s="13">
        <f t="shared" si="2"/>
        <v>9552204.602</v>
      </c>
    </row>
    <row r="54" spans="1:25" ht="38.1" customHeight="1" x14ac:dyDescent="0.25">
      <c r="A54" s="10">
        <f t="shared" si="4"/>
        <v>45</v>
      </c>
      <c r="B54" s="11" t="s">
        <v>73</v>
      </c>
      <c r="C54" s="24">
        <v>8156001</v>
      </c>
      <c r="D54" s="12">
        <f t="shared" si="0"/>
        <v>11211997.551999997</v>
      </c>
      <c r="E54" s="12">
        <v>11211997.551999997</v>
      </c>
      <c r="F54" s="12"/>
      <c r="G54" s="12">
        <f t="shared" si="1"/>
        <v>14131634.23</v>
      </c>
      <c r="H54" s="12">
        <f t="shared" si="5"/>
        <v>10083071.890000001</v>
      </c>
      <c r="I54" s="12">
        <v>4933457.59</v>
      </c>
      <c r="J54" s="12">
        <v>78833.580000000147</v>
      </c>
      <c r="K54" s="12">
        <v>2466728.84</v>
      </c>
      <c r="L54" s="12">
        <v>61032.46</v>
      </c>
      <c r="M54" s="12">
        <v>2543019.42</v>
      </c>
      <c r="N54" s="12">
        <f>2873196.34-230000</f>
        <v>2643196.34</v>
      </c>
      <c r="O54" s="12">
        <v>106026</v>
      </c>
      <c r="P54" s="12">
        <v>1299340.0000000002</v>
      </c>
      <c r="Q54" s="12"/>
      <c r="R54" s="12">
        <f t="shared" si="3"/>
        <v>731726.01599999995</v>
      </c>
      <c r="S54" s="12">
        <v>731726.01599999995</v>
      </c>
      <c r="T54" s="12"/>
      <c r="U54" s="12"/>
      <c r="V54" s="12"/>
      <c r="W54" s="12"/>
      <c r="X54" s="12"/>
      <c r="Y54" s="13">
        <f t="shared" si="2"/>
        <v>26075357.798</v>
      </c>
    </row>
    <row r="55" spans="1:25" ht="51.75" customHeight="1" x14ac:dyDescent="0.25">
      <c r="A55" s="10">
        <f t="shared" si="4"/>
        <v>46</v>
      </c>
      <c r="B55" s="11" t="s">
        <v>74</v>
      </c>
      <c r="C55" s="24">
        <v>2310001</v>
      </c>
      <c r="D55" s="12">
        <f t="shared" si="0"/>
        <v>0</v>
      </c>
      <c r="E55" s="12"/>
      <c r="F55" s="12"/>
      <c r="G55" s="12">
        <f t="shared" si="1"/>
        <v>0</v>
      </c>
      <c r="H55" s="12">
        <f t="shared" si="5"/>
        <v>0</v>
      </c>
      <c r="I55" s="12">
        <v>0</v>
      </c>
      <c r="J55" s="12">
        <v>0</v>
      </c>
      <c r="K55" s="12"/>
      <c r="L55" s="12"/>
      <c r="M55" s="12"/>
      <c r="N55" s="12"/>
      <c r="O55" s="12"/>
      <c r="P55" s="12"/>
      <c r="Q55" s="12"/>
      <c r="R55" s="12">
        <f t="shared" si="3"/>
        <v>0</v>
      </c>
      <c r="S55" s="12"/>
      <c r="T55" s="12"/>
      <c r="U55" s="12"/>
      <c r="V55" s="12">
        <f>W55+X55</f>
        <v>743058848.88</v>
      </c>
      <c r="W55" s="12">
        <v>741025415.67999995</v>
      </c>
      <c r="X55" s="12">
        <v>2033433.2000000002</v>
      </c>
      <c r="Y55" s="13">
        <f t="shared" si="2"/>
        <v>743058848.88</v>
      </c>
    </row>
    <row r="56" spans="1:25" ht="38.1" customHeight="1" x14ac:dyDescent="0.25">
      <c r="A56" s="10">
        <f t="shared" si="4"/>
        <v>47</v>
      </c>
      <c r="B56" s="11" t="s">
        <v>75</v>
      </c>
      <c r="C56" s="24">
        <v>2138157</v>
      </c>
      <c r="D56" s="12">
        <f t="shared" si="0"/>
        <v>0</v>
      </c>
      <c r="E56" s="12"/>
      <c r="F56" s="12"/>
      <c r="G56" s="12">
        <f t="shared" si="1"/>
        <v>4122696.15</v>
      </c>
      <c r="H56" s="12">
        <f t="shared" si="5"/>
        <v>0</v>
      </c>
      <c r="I56" s="12">
        <v>0</v>
      </c>
      <c r="J56" s="12">
        <v>0</v>
      </c>
      <c r="K56" s="12"/>
      <c r="L56" s="12"/>
      <c r="M56" s="12"/>
      <c r="N56" s="12"/>
      <c r="O56" s="12"/>
      <c r="P56" s="12"/>
      <c r="Q56" s="12">
        <v>4122696.15</v>
      </c>
      <c r="R56" s="12">
        <f t="shared" si="3"/>
        <v>0</v>
      </c>
      <c r="S56" s="12"/>
      <c r="T56" s="12"/>
      <c r="U56" s="12"/>
      <c r="V56" s="12"/>
      <c r="W56" s="12"/>
      <c r="X56" s="12"/>
      <c r="Y56" s="13">
        <f t="shared" si="2"/>
        <v>4122696.15</v>
      </c>
    </row>
    <row r="57" spans="1:25" ht="38.1" customHeight="1" x14ac:dyDescent="0.25">
      <c r="A57" s="10">
        <f t="shared" si="4"/>
        <v>48</v>
      </c>
      <c r="B57" s="11" t="s">
        <v>76</v>
      </c>
      <c r="C57" s="24">
        <v>2304002</v>
      </c>
      <c r="D57" s="12">
        <f t="shared" si="0"/>
        <v>0</v>
      </c>
      <c r="E57" s="12"/>
      <c r="F57" s="12"/>
      <c r="G57" s="12">
        <f t="shared" si="1"/>
        <v>1836575.01</v>
      </c>
      <c r="H57" s="12">
        <f t="shared" si="5"/>
        <v>0</v>
      </c>
      <c r="I57" s="12">
        <v>0</v>
      </c>
      <c r="J57" s="12">
        <v>0</v>
      </c>
      <c r="K57" s="12"/>
      <c r="L57" s="12"/>
      <c r="M57" s="12"/>
      <c r="N57" s="12"/>
      <c r="O57" s="12"/>
      <c r="P57" s="12">
        <v>1836575.01</v>
      </c>
      <c r="Q57" s="12"/>
      <c r="R57" s="12">
        <f t="shared" si="3"/>
        <v>0</v>
      </c>
      <c r="S57" s="12"/>
      <c r="T57" s="12"/>
      <c r="U57" s="12"/>
      <c r="V57" s="12"/>
      <c r="W57" s="12"/>
      <c r="X57" s="12"/>
      <c r="Y57" s="13">
        <f t="shared" si="2"/>
        <v>1836575.01</v>
      </c>
    </row>
    <row r="58" spans="1:25" ht="38.1" customHeight="1" x14ac:dyDescent="0.25">
      <c r="A58" s="10">
        <f t="shared" si="4"/>
        <v>49</v>
      </c>
      <c r="B58" s="11" t="s">
        <v>77</v>
      </c>
      <c r="C58" s="24">
        <v>2304005</v>
      </c>
      <c r="D58" s="12">
        <f t="shared" si="0"/>
        <v>0</v>
      </c>
      <c r="E58" s="12"/>
      <c r="F58" s="12"/>
      <c r="G58" s="12">
        <f t="shared" si="1"/>
        <v>10074495.24</v>
      </c>
      <c r="H58" s="12">
        <f t="shared" si="5"/>
        <v>0</v>
      </c>
      <c r="I58" s="12">
        <v>0</v>
      </c>
      <c r="J58" s="12">
        <v>0</v>
      </c>
      <c r="K58" s="12"/>
      <c r="L58" s="12"/>
      <c r="M58" s="12"/>
      <c r="N58" s="12"/>
      <c r="O58" s="12"/>
      <c r="P58" s="12">
        <v>10074495.24</v>
      </c>
      <c r="Q58" s="12"/>
      <c r="R58" s="12">
        <f t="shared" si="3"/>
        <v>0</v>
      </c>
      <c r="S58" s="12"/>
      <c r="T58" s="12"/>
      <c r="U58" s="12"/>
      <c r="V58" s="12"/>
      <c r="W58" s="12"/>
      <c r="X58" s="12"/>
      <c r="Y58" s="13">
        <f t="shared" si="2"/>
        <v>10074495.24</v>
      </c>
    </row>
    <row r="59" spans="1:25" ht="38.1" customHeight="1" x14ac:dyDescent="0.25">
      <c r="A59" s="10">
        <f t="shared" si="4"/>
        <v>50</v>
      </c>
      <c r="B59" s="11" t="s">
        <v>78</v>
      </c>
      <c r="C59" s="24">
        <v>2107803</v>
      </c>
      <c r="D59" s="12">
        <f t="shared" si="0"/>
        <v>0</v>
      </c>
      <c r="E59" s="12"/>
      <c r="F59" s="12"/>
      <c r="G59" s="12">
        <f t="shared" si="1"/>
        <v>28481484.280000001</v>
      </c>
      <c r="H59" s="12">
        <f t="shared" si="5"/>
        <v>6778312.1500000004</v>
      </c>
      <c r="I59" s="12">
        <v>3299441.81</v>
      </c>
      <c r="J59" s="12">
        <v>79934.940000000322</v>
      </c>
      <c r="K59" s="12">
        <v>1649720.96</v>
      </c>
      <c r="L59" s="12">
        <v>48471.18</v>
      </c>
      <c r="M59" s="12">
        <v>1700743.2599999998</v>
      </c>
      <c r="N59" s="12">
        <v>1478704.73</v>
      </c>
      <c r="O59" s="12">
        <v>706840</v>
      </c>
      <c r="P59" s="12">
        <v>19517627.399999999</v>
      </c>
      <c r="Q59" s="12"/>
      <c r="R59" s="12">
        <f t="shared" si="3"/>
        <v>2935229.3599999994</v>
      </c>
      <c r="S59" s="12"/>
      <c r="T59" s="12">
        <v>2935229.3599999994</v>
      </c>
      <c r="U59" s="12"/>
      <c r="V59" s="12"/>
      <c r="W59" s="12"/>
      <c r="X59" s="12"/>
      <c r="Y59" s="13">
        <f t="shared" si="2"/>
        <v>31416713.640000001</v>
      </c>
    </row>
    <row r="60" spans="1:25" ht="38.1" customHeight="1" x14ac:dyDescent="0.25">
      <c r="A60" s="10">
        <f t="shared" si="4"/>
        <v>51</v>
      </c>
      <c r="B60" s="11" t="s">
        <v>79</v>
      </c>
      <c r="C60" s="24">
        <v>2101001</v>
      </c>
      <c r="D60" s="12">
        <f t="shared" si="0"/>
        <v>0</v>
      </c>
      <c r="E60" s="12"/>
      <c r="F60" s="12"/>
      <c r="G60" s="12">
        <f t="shared" si="1"/>
        <v>0</v>
      </c>
      <c r="H60" s="12">
        <f t="shared" si="5"/>
        <v>0</v>
      </c>
      <c r="I60" s="12">
        <v>0</v>
      </c>
      <c r="J60" s="12">
        <v>0</v>
      </c>
      <c r="K60" s="12"/>
      <c r="L60" s="12"/>
      <c r="M60" s="12"/>
      <c r="N60" s="12"/>
      <c r="O60" s="12"/>
      <c r="P60" s="12"/>
      <c r="Q60" s="12"/>
      <c r="R60" s="12">
        <f t="shared" si="3"/>
        <v>3119125.1839999999</v>
      </c>
      <c r="S60" s="12"/>
      <c r="T60" s="12">
        <v>3119125.1839999999</v>
      </c>
      <c r="U60" s="12"/>
      <c r="V60" s="12"/>
      <c r="W60" s="12"/>
      <c r="X60" s="12"/>
      <c r="Y60" s="13">
        <f t="shared" si="2"/>
        <v>3119125.1839999999</v>
      </c>
    </row>
    <row r="61" spans="1:25" ht="51" customHeight="1" x14ac:dyDescent="0.25">
      <c r="A61" s="10">
        <f t="shared" si="4"/>
        <v>52</v>
      </c>
      <c r="B61" s="11" t="s">
        <v>80</v>
      </c>
      <c r="C61" s="24">
        <v>2223001</v>
      </c>
      <c r="D61" s="12">
        <f t="shared" si="0"/>
        <v>87521106.959999993</v>
      </c>
      <c r="E61" s="12">
        <v>87521106.959999993</v>
      </c>
      <c r="F61" s="12"/>
      <c r="G61" s="12">
        <f t="shared" si="1"/>
        <v>0</v>
      </c>
      <c r="H61" s="12">
        <f t="shared" si="5"/>
        <v>0</v>
      </c>
      <c r="I61" s="12">
        <v>0</v>
      </c>
      <c r="J61" s="12">
        <v>0</v>
      </c>
      <c r="K61" s="12"/>
      <c r="L61" s="12"/>
      <c r="M61" s="12"/>
      <c r="N61" s="12"/>
      <c r="O61" s="12"/>
      <c r="P61" s="12"/>
      <c r="Q61" s="12"/>
      <c r="R61" s="12">
        <f t="shared" si="3"/>
        <v>8273383.4399999995</v>
      </c>
      <c r="S61" s="12">
        <v>8273383.4399999995</v>
      </c>
      <c r="T61" s="12"/>
      <c r="U61" s="12"/>
      <c r="V61" s="12"/>
      <c r="W61" s="12"/>
      <c r="X61" s="12"/>
      <c r="Y61" s="13">
        <f t="shared" si="2"/>
        <v>95794490.399999991</v>
      </c>
    </row>
    <row r="62" spans="1:25" ht="38.1" customHeight="1" x14ac:dyDescent="0.25">
      <c r="A62" s="10">
        <f t="shared" si="4"/>
        <v>53</v>
      </c>
      <c r="B62" s="11" t="s">
        <v>81</v>
      </c>
      <c r="C62" s="24">
        <v>2138162</v>
      </c>
      <c r="D62" s="12">
        <f t="shared" si="0"/>
        <v>0</v>
      </c>
      <c r="E62" s="12"/>
      <c r="F62" s="12"/>
      <c r="G62" s="12">
        <f t="shared" si="1"/>
        <v>71142535.239999995</v>
      </c>
      <c r="H62" s="12">
        <f t="shared" si="5"/>
        <v>0</v>
      </c>
      <c r="I62" s="12">
        <v>0</v>
      </c>
      <c r="J62" s="12">
        <v>0</v>
      </c>
      <c r="K62" s="12"/>
      <c r="L62" s="12"/>
      <c r="M62" s="12"/>
      <c r="N62" s="12"/>
      <c r="O62" s="12"/>
      <c r="P62" s="12"/>
      <c r="Q62" s="12">
        <v>71142535.239999995</v>
      </c>
      <c r="R62" s="12">
        <f t="shared" si="3"/>
        <v>0</v>
      </c>
      <c r="S62" s="12"/>
      <c r="T62" s="12"/>
      <c r="U62" s="12"/>
      <c r="V62" s="12"/>
      <c r="W62" s="12"/>
      <c r="X62" s="12"/>
      <c r="Y62" s="13">
        <f t="shared" si="2"/>
        <v>71142535.239999995</v>
      </c>
    </row>
    <row r="63" spans="1:25" ht="38.1" customHeight="1" x14ac:dyDescent="0.25">
      <c r="A63" s="10">
        <f t="shared" si="4"/>
        <v>54</v>
      </c>
      <c r="B63" s="11" t="s">
        <v>82</v>
      </c>
      <c r="C63" s="24">
        <v>2338163</v>
      </c>
      <c r="D63" s="12">
        <f t="shared" si="0"/>
        <v>0</v>
      </c>
      <c r="E63" s="12"/>
      <c r="F63" s="12"/>
      <c r="G63" s="12">
        <f t="shared" si="1"/>
        <v>914586.29999999993</v>
      </c>
      <c r="H63" s="12">
        <f t="shared" si="5"/>
        <v>0</v>
      </c>
      <c r="I63" s="12">
        <v>0</v>
      </c>
      <c r="J63" s="12">
        <v>0</v>
      </c>
      <c r="K63" s="12"/>
      <c r="L63" s="12"/>
      <c r="M63" s="12"/>
      <c r="N63" s="12"/>
      <c r="O63" s="12"/>
      <c r="P63" s="12"/>
      <c r="Q63" s="12">
        <v>914586.29999999993</v>
      </c>
      <c r="R63" s="12">
        <f t="shared" si="3"/>
        <v>0</v>
      </c>
      <c r="S63" s="12"/>
      <c r="T63" s="12"/>
      <c r="U63" s="12"/>
      <c r="V63" s="12"/>
      <c r="W63" s="12"/>
      <c r="X63" s="12"/>
      <c r="Y63" s="13">
        <f t="shared" si="2"/>
        <v>914586.29999999993</v>
      </c>
    </row>
    <row r="64" spans="1:25" ht="38.1" customHeight="1" x14ac:dyDescent="0.25">
      <c r="A64" s="10">
        <f t="shared" si="4"/>
        <v>55</v>
      </c>
      <c r="B64" s="11" t="s">
        <v>83</v>
      </c>
      <c r="C64" s="24">
        <v>2138159</v>
      </c>
      <c r="D64" s="12">
        <f t="shared" si="0"/>
        <v>0</v>
      </c>
      <c r="E64" s="12"/>
      <c r="F64" s="12"/>
      <c r="G64" s="12">
        <f t="shared" si="1"/>
        <v>5793704.25</v>
      </c>
      <c r="H64" s="12">
        <f t="shared" si="5"/>
        <v>0</v>
      </c>
      <c r="I64" s="12">
        <v>0</v>
      </c>
      <c r="J64" s="12">
        <v>0</v>
      </c>
      <c r="K64" s="12"/>
      <c r="L64" s="12"/>
      <c r="M64" s="12"/>
      <c r="N64" s="12"/>
      <c r="O64" s="12"/>
      <c r="P64" s="12"/>
      <c r="Q64" s="12">
        <v>5793704.25</v>
      </c>
      <c r="R64" s="12">
        <f t="shared" si="3"/>
        <v>0</v>
      </c>
      <c r="S64" s="12"/>
      <c r="T64" s="12"/>
      <c r="U64" s="12"/>
      <c r="V64" s="12"/>
      <c r="W64" s="12"/>
      <c r="X64" s="12"/>
      <c r="Y64" s="13">
        <f t="shared" si="2"/>
        <v>5793704.25</v>
      </c>
    </row>
    <row r="65" spans="1:25" ht="38.1" customHeight="1" x14ac:dyDescent="0.25">
      <c r="A65" s="10">
        <f t="shared" si="4"/>
        <v>56</v>
      </c>
      <c r="B65" s="11" t="s">
        <v>84</v>
      </c>
      <c r="C65" s="24">
        <v>2306172</v>
      </c>
      <c r="D65" s="12">
        <f t="shared" si="0"/>
        <v>0</v>
      </c>
      <c r="E65" s="12"/>
      <c r="F65" s="12"/>
      <c r="G65" s="12">
        <f t="shared" si="1"/>
        <v>1455062.4</v>
      </c>
      <c r="H65" s="12">
        <f t="shared" si="5"/>
        <v>0</v>
      </c>
      <c r="I65" s="12">
        <v>0</v>
      </c>
      <c r="J65" s="12">
        <v>0</v>
      </c>
      <c r="K65" s="12"/>
      <c r="L65" s="12"/>
      <c r="M65" s="12"/>
      <c r="N65" s="12"/>
      <c r="O65" s="12"/>
      <c r="P65" s="12"/>
      <c r="Q65" s="12">
        <v>1455062.4</v>
      </c>
      <c r="R65" s="12">
        <f t="shared" si="3"/>
        <v>0</v>
      </c>
      <c r="S65" s="12"/>
      <c r="T65" s="12"/>
      <c r="U65" s="12"/>
      <c r="V65" s="12"/>
      <c r="W65" s="12"/>
      <c r="X65" s="12"/>
      <c r="Y65" s="13">
        <f t="shared" si="2"/>
        <v>1455062.4</v>
      </c>
    </row>
    <row r="66" spans="1:25" ht="38.1" customHeight="1" x14ac:dyDescent="0.25">
      <c r="A66" s="10">
        <f t="shared" si="4"/>
        <v>57</v>
      </c>
      <c r="B66" s="11" t="s">
        <v>85</v>
      </c>
      <c r="C66" s="24">
        <v>2107176</v>
      </c>
      <c r="D66" s="12">
        <f t="shared" si="0"/>
        <v>0</v>
      </c>
      <c r="E66" s="12"/>
      <c r="F66" s="12"/>
      <c r="G66" s="12">
        <f t="shared" si="1"/>
        <v>2292001.2000000002</v>
      </c>
      <c r="H66" s="12">
        <f t="shared" si="5"/>
        <v>0</v>
      </c>
      <c r="I66" s="12">
        <v>0</v>
      </c>
      <c r="J66" s="12">
        <v>0</v>
      </c>
      <c r="K66" s="12"/>
      <c r="L66" s="12"/>
      <c r="M66" s="12"/>
      <c r="N66" s="12"/>
      <c r="O66" s="12"/>
      <c r="P66" s="12">
        <v>2292001.2000000002</v>
      </c>
      <c r="Q66" s="12"/>
      <c r="R66" s="12">
        <f t="shared" si="3"/>
        <v>501446.39999999997</v>
      </c>
      <c r="S66" s="12"/>
      <c r="T66" s="12">
        <v>501446.39999999997</v>
      </c>
      <c r="U66" s="12"/>
      <c r="V66" s="12"/>
      <c r="W66" s="12"/>
      <c r="X66" s="12"/>
      <c r="Y66" s="13">
        <f t="shared" si="2"/>
        <v>2793447.6</v>
      </c>
    </row>
    <row r="67" spans="1:25" ht="38.1" customHeight="1" x14ac:dyDescent="0.25">
      <c r="A67" s="10">
        <f t="shared" si="4"/>
        <v>58</v>
      </c>
      <c r="B67" s="11" t="s">
        <v>86</v>
      </c>
      <c r="C67" s="24">
        <v>2106177</v>
      </c>
      <c r="D67" s="12">
        <f t="shared" si="0"/>
        <v>0</v>
      </c>
      <c r="E67" s="12"/>
      <c r="F67" s="12"/>
      <c r="G67" s="12">
        <f t="shared" si="1"/>
        <v>1472849.75</v>
      </c>
      <c r="H67" s="12">
        <f t="shared" si="5"/>
        <v>0</v>
      </c>
      <c r="I67" s="12">
        <v>0</v>
      </c>
      <c r="J67" s="12">
        <v>0</v>
      </c>
      <c r="K67" s="12"/>
      <c r="L67" s="12"/>
      <c r="M67" s="12"/>
      <c r="N67" s="12"/>
      <c r="O67" s="12"/>
      <c r="P67" s="12">
        <v>0</v>
      </c>
      <c r="Q67" s="12">
        <v>1472849.75</v>
      </c>
      <c r="R67" s="12">
        <f t="shared" si="3"/>
        <v>0</v>
      </c>
      <c r="S67" s="12"/>
      <c r="T67" s="12"/>
      <c r="U67" s="12"/>
      <c r="V67" s="12"/>
      <c r="W67" s="12"/>
      <c r="X67" s="12"/>
      <c r="Y67" s="13">
        <f t="shared" si="2"/>
        <v>1472849.75</v>
      </c>
    </row>
    <row r="68" spans="1:25" ht="38.1" customHeight="1" x14ac:dyDescent="0.25">
      <c r="A68" s="10">
        <f t="shared" si="4"/>
        <v>59</v>
      </c>
      <c r="B68" s="11" t="s">
        <v>87</v>
      </c>
      <c r="C68" s="24">
        <v>2307178</v>
      </c>
      <c r="D68" s="12">
        <f t="shared" si="0"/>
        <v>0</v>
      </c>
      <c r="E68" s="12"/>
      <c r="F68" s="12"/>
      <c r="G68" s="12">
        <f t="shared" si="1"/>
        <v>991350</v>
      </c>
      <c r="H68" s="12">
        <f t="shared" si="5"/>
        <v>0</v>
      </c>
      <c r="I68" s="12">
        <v>0</v>
      </c>
      <c r="J68" s="12">
        <v>0</v>
      </c>
      <c r="K68" s="12"/>
      <c r="L68" s="12"/>
      <c r="M68" s="12"/>
      <c r="N68" s="12"/>
      <c r="O68" s="12"/>
      <c r="P68" s="12">
        <v>991350</v>
      </c>
      <c r="Q68" s="12"/>
      <c r="R68" s="12">
        <f t="shared" si="3"/>
        <v>0</v>
      </c>
      <c r="S68" s="12"/>
      <c r="T68" s="12"/>
      <c r="U68" s="12"/>
      <c r="V68" s="12"/>
      <c r="W68" s="12"/>
      <c r="X68" s="12"/>
      <c r="Y68" s="13">
        <f t="shared" si="2"/>
        <v>991350</v>
      </c>
    </row>
    <row r="69" spans="1:25" ht="38.1" customHeight="1" x14ac:dyDescent="0.25">
      <c r="A69" s="10">
        <f t="shared" si="4"/>
        <v>60</v>
      </c>
      <c r="B69" s="11" t="s">
        <v>88</v>
      </c>
      <c r="C69" s="24">
        <v>2106179</v>
      </c>
      <c r="D69" s="12">
        <f t="shared" si="0"/>
        <v>0</v>
      </c>
      <c r="E69" s="12"/>
      <c r="F69" s="12"/>
      <c r="G69" s="12">
        <v>2126925</v>
      </c>
      <c r="H69" s="12">
        <f t="shared" si="5"/>
        <v>0</v>
      </c>
      <c r="I69" s="12">
        <v>0</v>
      </c>
      <c r="J69" s="12">
        <v>0</v>
      </c>
      <c r="K69" s="12"/>
      <c r="L69" s="12"/>
      <c r="M69" s="12"/>
      <c r="N69" s="12"/>
      <c r="O69" s="12"/>
      <c r="P69" s="12"/>
      <c r="Q69" s="12">
        <v>2126925</v>
      </c>
      <c r="R69" s="12">
        <f t="shared" si="3"/>
        <v>0</v>
      </c>
      <c r="S69" s="12"/>
      <c r="T69" s="12"/>
      <c r="U69" s="12"/>
      <c r="V69" s="12"/>
      <c r="W69" s="12"/>
      <c r="X69" s="12"/>
      <c r="Y69" s="13">
        <f t="shared" si="2"/>
        <v>2126925</v>
      </c>
    </row>
    <row r="70" spans="1:25" ht="38.1" customHeight="1" x14ac:dyDescent="0.25">
      <c r="A70" s="10">
        <f t="shared" si="4"/>
        <v>61</v>
      </c>
      <c r="B70" s="11" t="s">
        <v>89</v>
      </c>
      <c r="C70" s="24">
        <v>2106185</v>
      </c>
      <c r="D70" s="12">
        <f t="shared" si="0"/>
        <v>0</v>
      </c>
      <c r="E70" s="12"/>
      <c r="F70" s="12"/>
      <c r="G70" s="12">
        <f t="shared" ref="G70:G122" si="6">H70+N70+O70+P70+Q70</f>
        <v>6512475.9500000002</v>
      </c>
      <c r="H70" s="12">
        <f t="shared" si="5"/>
        <v>0</v>
      </c>
      <c r="I70" s="12">
        <v>0</v>
      </c>
      <c r="J70" s="12">
        <v>0</v>
      </c>
      <c r="K70" s="12"/>
      <c r="L70" s="12"/>
      <c r="M70" s="12"/>
      <c r="N70" s="12"/>
      <c r="O70" s="12"/>
      <c r="P70" s="12"/>
      <c r="Q70" s="12">
        <v>6512475.9500000002</v>
      </c>
      <c r="R70" s="12">
        <f t="shared" si="3"/>
        <v>0</v>
      </c>
      <c r="S70" s="12"/>
      <c r="T70" s="12"/>
      <c r="U70" s="12"/>
      <c r="V70" s="12"/>
      <c r="W70" s="12"/>
      <c r="X70" s="12"/>
      <c r="Y70" s="13">
        <f t="shared" si="2"/>
        <v>6512475.9500000002</v>
      </c>
    </row>
    <row r="71" spans="1:25" ht="38.1" customHeight="1" x14ac:dyDescent="0.25">
      <c r="A71" s="10">
        <f t="shared" si="4"/>
        <v>62</v>
      </c>
      <c r="B71" s="11" t="s">
        <v>90</v>
      </c>
      <c r="C71" s="24">
        <v>2101192</v>
      </c>
      <c r="D71" s="12">
        <f t="shared" si="0"/>
        <v>0</v>
      </c>
      <c r="E71" s="12"/>
      <c r="F71" s="12"/>
      <c r="G71" s="12">
        <f t="shared" si="6"/>
        <v>159159.90000000002</v>
      </c>
      <c r="H71" s="12">
        <f t="shared" si="5"/>
        <v>0</v>
      </c>
      <c r="I71" s="12">
        <v>0</v>
      </c>
      <c r="J71" s="12">
        <v>0</v>
      </c>
      <c r="K71" s="12"/>
      <c r="L71" s="12"/>
      <c r="M71" s="12"/>
      <c r="N71" s="12"/>
      <c r="O71" s="12"/>
      <c r="P71" s="12"/>
      <c r="Q71" s="12">
        <v>159159.90000000002</v>
      </c>
      <c r="R71" s="12">
        <f t="shared" si="3"/>
        <v>0</v>
      </c>
      <c r="S71" s="12"/>
      <c r="T71" s="12"/>
      <c r="U71" s="12"/>
      <c r="V71" s="12"/>
      <c r="W71" s="12"/>
      <c r="X71" s="12"/>
      <c r="Y71" s="13">
        <f t="shared" si="2"/>
        <v>159159.90000000002</v>
      </c>
    </row>
    <row r="72" spans="1:25" ht="38.1" customHeight="1" x14ac:dyDescent="0.25">
      <c r="A72" s="10">
        <f t="shared" si="4"/>
        <v>63</v>
      </c>
      <c r="B72" s="11" t="s">
        <v>91</v>
      </c>
      <c r="C72" s="24">
        <v>2101193</v>
      </c>
      <c r="D72" s="12">
        <f t="shared" si="0"/>
        <v>0</v>
      </c>
      <c r="E72" s="12"/>
      <c r="F72" s="12"/>
      <c r="G72" s="12">
        <f t="shared" si="6"/>
        <v>202953.93</v>
      </c>
      <c r="H72" s="12">
        <f t="shared" si="5"/>
        <v>0</v>
      </c>
      <c r="I72" s="12">
        <v>0</v>
      </c>
      <c r="J72" s="12">
        <v>0</v>
      </c>
      <c r="K72" s="12"/>
      <c r="L72" s="12"/>
      <c r="M72" s="12"/>
      <c r="N72" s="12"/>
      <c r="O72" s="12"/>
      <c r="P72" s="12"/>
      <c r="Q72" s="12">
        <v>202953.93</v>
      </c>
      <c r="R72" s="12">
        <f t="shared" si="3"/>
        <v>0</v>
      </c>
      <c r="S72" s="12"/>
      <c r="T72" s="12"/>
      <c r="U72" s="12"/>
      <c r="V72" s="12"/>
      <c r="W72" s="12"/>
      <c r="X72" s="12"/>
      <c r="Y72" s="13">
        <f t="shared" si="2"/>
        <v>202953.93</v>
      </c>
    </row>
    <row r="73" spans="1:25" ht="38.1" customHeight="1" x14ac:dyDescent="0.25">
      <c r="A73" s="10">
        <f t="shared" si="4"/>
        <v>64</v>
      </c>
      <c r="B73" s="11" t="s">
        <v>92</v>
      </c>
      <c r="C73" s="24">
        <v>2238211</v>
      </c>
      <c r="D73" s="12">
        <f t="shared" si="0"/>
        <v>0</v>
      </c>
      <c r="E73" s="12"/>
      <c r="F73" s="12"/>
      <c r="G73" s="12">
        <f t="shared" si="6"/>
        <v>11881334</v>
      </c>
      <c r="H73" s="12">
        <f t="shared" si="5"/>
        <v>0</v>
      </c>
      <c r="I73" s="12">
        <v>0</v>
      </c>
      <c r="J73" s="12">
        <v>0</v>
      </c>
      <c r="K73" s="12"/>
      <c r="L73" s="12"/>
      <c r="M73" s="12"/>
      <c r="N73" s="12"/>
      <c r="O73" s="12"/>
      <c r="P73" s="12">
        <v>6351618</v>
      </c>
      <c r="Q73" s="12">
        <v>5529716</v>
      </c>
      <c r="R73" s="12">
        <f t="shared" si="3"/>
        <v>0</v>
      </c>
      <c r="S73" s="12"/>
      <c r="T73" s="12"/>
      <c r="U73" s="12"/>
      <c r="V73" s="12"/>
      <c r="W73" s="12"/>
      <c r="X73" s="12"/>
      <c r="Y73" s="13">
        <f t="shared" si="2"/>
        <v>11881334</v>
      </c>
    </row>
    <row r="74" spans="1:25" ht="38.1" customHeight="1" x14ac:dyDescent="0.25">
      <c r="A74" s="10">
        <f t="shared" si="4"/>
        <v>65</v>
      </c>
      <c r="B74" s="11" t="s">
        <v>93</v>
      </c>
      <c r="C74" s="24">
        <v>2138204</v>
      </c>
      <c r="D74" s="12">
        <f t="shared" ref="D74:D81" si="7">E74+F74</f>
        <v>0</v>
      </c>
      <c r="E74" s="12"/>
      <c r="F74" s="12"/>
      <c r="G74" s="12">
        <f t="shared" si="6"/>
        <v>0</v>
      </c>
      <c r="H74" s="12">
        <f t="shared" si="5"/>
        <v>0</v>
      </c>
      <c r="I74" s="12">
        <v>0</v>
      </c>
      <c r="J74" s="12">
        <v>0</v>
      </c>
      <c r="K74" s="12"/>
      <c r="L74" s="12"/>
      <c r="M74" s="12"/>
      <c r="N74" s="12"/>
      <c r="O74" s="12"/>
      <c r="P74" s="12"/>
      <c r="Q74" s="12"/>
      <c r="R74" s="12">
        <f t="shared" si="3"/>
        <v>993699.61599999992</v>
      </c>
      <c r="S74" s="12"/>
      <c r="T74" s="12">
        <v>993699.61599999992</v>
      </c>
      <c r="U74" s="12"/>
      <c r="V74" s="12"/>
      <c r="W74" s="12"/>
      <c r="X74" s="12"/>
      <c r="Y74" s="13">
        <f t="shared" ref="Y74:Y122" si="8">V74+R74+G74+D74+U74</f>
        <v>993699.61599999992</v>
      </c>
    </row>
    <row r="75" spans="1:25" ht="38.1" customHeight="1" x14ac:dyDescent="0.25">
      <c r="A75" s="10">
        <f t="shared" si="4"/>
        <v>66</v>
      </c>
      <c r="B75" s="11" t="s">
        <v>94</v>
      </c>
      <c r="C75" s="24">
        <v>2338217</v>
      </c>
      <c r="D75" s="12">
        <f t="shared" si="7"/>
        <v>0</v>
      </c>
      <c r="E75" s="12"/>
      <c r="F75" s="12"/>
      <c r="G75" s="12">
        <f t="shared" si="6"/>
        <v>576172.62</v>
      </c>
      <c r="H75" s="12">
        <f t="shared" si="5"/>
        <v>0</v>
      </c>
      <c r="I75" s="12">
        <v>0</v>
      </c>
      <c r="J75" s="12">
        <v>0</v>
      </c>
      <c r="K75" s="12"/>
      <c r="L75" s="12"/>
      <c r="M75" s="12"/>
      <c r="N75" s="12"/>
      <c r="O75" s="12"/>
      <c r="P75" s="12">
        <v>576172.62</v>
      </c>
      <c r="Q75" s="12"/>
      <c r="R75" s="12">
        <f t="shared" ref="R75:R122" si="9">S75+T75</f>
        <v>0</v>
      </c>
      <c r="S75" s="12"/>
      <c r="T75" s="12"/>
      <c r="U75" s="12"/>
      <c r="V75" s="12"/>
      <c r="W75" s="12"/>
      <c r="X75" s="12"/>
      <c r="Y75" s="13">
        <f t="shared" si="8"/>
        <v>576172.62</v>
      </c>
    </row>
    <row r="76" spans="1:25" ht="38.1" customHeight="1" x14ac:dyDescent="0.25">
      <c r="A76" s="10">
        <f t="shared" ref="A76:A122" si="10">A75+1</f>
        <v>67</v>
      </c>
      <c r="B76" s="11" t="s">
        <v>95</v>
      </c>
      <c r="C76" s="24"/>
      <c r="D76" s="12">
        <f t="shared" si="7"/>
        <v>0</v>
      </c>
      <c r="E76" s="12"/>
      <c r="F76" s="12"/>
      <c r="G76" s="12">
        <f t="shared" si="6"/>
        <v>0</v>
      </c>
      <c r="H76" s="12">
        <f t="shared" si="5"/>
        <v>0</v>
      </c>
      <c r="I76" s="12">
        <v>0</v>
      </c>
      <c r="J76" s="12">
        <v>0</v>
      </c>
      <c r="K76" s="12"/>
      <c r="L76" s="12"/>
      <c r="M76" s="12"/>
      <c r="N76" s="12"/>
      <c r="O76" s="12"/>
      <c r="P76" s="12"/>
      <c r="Q76" s="12"/>
      <c r="R76" s="12">
        <f t="shared" si="9"/>
        <v>0</v>
      </c>
      <c r="S76" s="12"/>
      <c r="T76" s="12"/>
      <c r="U76" s="12"/>
      <c r="V76" s="12"/>
      <c r="W76" s="12"/>
      <c r="X76" s="12"/>
      <c r="Y76" s="13">
        <f t="shared" si="8"/>
        <v>0</v>
      </c>
    </row>
    <row r="77" spans="1:25" ht="38.1" customHeight="1" x14ac:dyDescent="0.25">
      <c r="A77" s="10">
        <f t="shared" si="10"/>
        <v>68</v>
      </c>
      <c r="B77" s="11" t="s">
        <v>96</v>
      </c>
      <c r="C77" s="26">
        <v>2107202</v>
      </c>
      <c r="D77" s="12">
        <f t="shared" si="7"/>
        <v>0</v>
      </c>
      <c r="E77" s="12"/>
      <c r="F77" s="12"/>
      <c r="G77" s="12">
        <f t="shared" si="6"/>
        <v>118962</v>
      </c>
      <c r="H77" s="12">
        <f t="shared" si="5"/>
        <v>0</v>
      </c>
      <c r="I77" s="12">
        <v>0</v>
      </c>
      <c r="J77" s="12">
        <v>0</v>
      </c>
      <c r="K77" s="12"/>
      <c r="L77" s="12"/>
      <c r="M77" s="12"/>
      <c r="N77" s="12"/>
      <c r="O77" s="12"/>
      <c r="P77" s="12">
        <v>118962</v>
      </c>
      <c r="Q77" s="12"/>
      <c r="R77" s="12">
        <f t="shared" si="9"/>
        <v>0</v>
      </c>
      <c r="S77" s="12"/>
      <c r="T77" s="12"/>
      <c r="U77" s="12"/>
      <c r="V77" s="12"/>
      <c r="W77" s="12"/>
      <c r="X77" s="12"/>
      <c r="Y77" s="13">
        <f t="shared" si="8"/>
        <v>118962</v>
      </c>
    </row>
    <row r="78" spans="1:25" ht="38.1" customHeight="1" x14ac:dyDescent="0.25">
      <c r="A78" s="10">
        <f t="shared" si="10"/>
        <v>69</v>
      </c>
      <c r="B78" s="11" t="s">
        <v>97</v>
      </c>
      <c r="C78" s="26">
        <v>2138205</v>
      </c>
      <c r="D78" s="12">
        <f t="shared" si="7"/>
        <v>0</v>
      </c>
      <c r="E78" s="12"/>
      <c r="F78" s="12"/>
      <c r="G78" s="12">
        <f t="shared" si="6"/>
        <v>3380984.6399999997</v>
      </c>
      <c r="H78" s="12">
        <f t="shared" si="5"/>
        <v>0</v>
      </c>
      <c r="I78" s="12">
        <v>0</v>
      </c>
      <c r="J78" s="12">
        <v>0</v>
      </c>
      <c r="K78" s="12"/>
      <c r="L78" s="12"/>
      <c r="M78" s="12"/>
      <c r="N78" s="12"/>
      <c r="O78" s="12"/>
      <c r="P78" s="12"/>
      <c r="Q78" s="12">
        <v>3380984.6399999997</v>
      </c>
      <c r="R78" s="12">
        <f t="shared" si="9"/>
        <v>7364318.9759999989</v>
      </c>
      <c r="S78" s="12"/>
      <c r="T78" s="12">
        <v>7364318.9759999989</v>
      </c>
      <c r="U78" s="12"/>
      <c r="V78" s="12"/>
      <c r="W78" s="12"/>
      <c r="X78" s="12"/>
      <c r="Y78" s="13">
        <f t="shared" si="8"/>
        <v>10745303.615999999</v>
      </c>
    </row>
    <row r="79" spans="1:25" ht="38.1" customHeight="1" x14ac:dyDescent="0.25">
      <c r="A79" s="10">
        <f t="shared" si="10"/>
        <v>70</v>
      </c>
      <c r="B79" s="11" t="s">
        <v>98</v>
      </c>
      <c r="C79" s="26">
        <v>2138213</v>
      </c>
      <c r="D79" s="12">
        <f t="shared" si="7"/>
        <v>0</v>
      </c>
      <c r="E79" s="12"/>
      <c r="F79" s="12"/>
      <c r="G79" s="12">
        <f t="shared" si="6"/>
        <v>237564.33000000002</v>
      </c>
      <c r="H79" s="12">
        <f t="shared" si="5"/>
        <v>0</v>
      </c>
      <c r="I79" s="12">
        <v>0</v>
      </c>
      <c r="J79" s="12">
        <v>0</v>
      </c>
      <c r="K79" s="12"/>
      <c r="L79" s="12"/>
      <c r="M79" s="12"/>
      <c r="N79" s="12"/>
      <c r="O79" s="12"/>
      <c r="P79" s="12"/>
      <c r="Q79" s="12">
        <v>237564.33000000002</v>
      </c>
      <c r="R79" s="12">
        <f t="shared" si="9"/>
        <v>0</v>
      </c>
      <c r="S79" s="12"/>
      <c r="T79" s="12"/>
      <c r="U79" s="12"/>
      <c r="V79" s="12"/>
      <c r="W79" s="12"/>
      <c r="X79" s="12"/>
      <c r="Y79" s="13">
        <f t="shared" si="8"/>
        <v>237564.33000000002</v>
      </c>
    </row>
    <row r="80" spans="1:25" ht="38.1" customHeight="1" x14ac:dyDescent="0.25">
      <c r="A80" s="10">
        <f t="shared" si="10"/>
        <v>71</v>
      </c>
      <c r="B80" s="11" t="s">
        <v>99</v>
      </c>
      <c r="C80" s="26">
        <v>2138214</v>
      </c>
      <c r="D80" s="12">
        <f t="shared" si="7"/>
        <v>0</v>
      </c>
      <c r="E80" s="12"/>
      <c r="F80" s="12"/>
      <c r="G80" s="12">
        <f t="shared" si="6"/>
        <v>174382.45</v>
      </c>
      <c r="H80" s="12">
        <f t="shared" si="5"/>
        <v>0</v>
      </c>
      <c r="I80" s="12">
        <v>0</v>
      </c>
      <c r="J80" s="12">
        <v>0</v>
      </c>
      <c r="K80" s="12"/>
      <c r="L80" s="12"/>
      <c r="M80" s="12"/>
      <c r="N80" s="12"/>
      <c r="O80" s="12"/>
      <c r="P80" s="12"/>
      <c r="Q80" s="12">
        <v>174382.45</v>
      </c>
      <c r="R80" s="12">
        <f t="shared" si="9"/>
        <v>0</v>
      </c>
      <c r="S80" s="12"/>
      <c r="T80" s="12"/>
      <c r="U80" s="12"/>
      <c r="V80" s="12"/>
      <c r="W80" s="12"/>
      <c r="X80" s="12"/>
      <c r="Y80" s="13">
        <f t="shared" si="8"/>
        <v>174382.45</v>
      </c>
    </row>
    <row r="81" spans="1:25" ht="38.1" customHeight="1" x14ac:dyDescent="0.25">
      <c r="A81" s="10">
        <f t="shared" si="10"/>
        <v>72</v>
      </c>
      <c r="B81" s="11" t="s">
        <v>100</v>
      </c>
      <c r="C81" s="26">
        <v>2138215</v>
      </c>
      <c r="D81" s="12">
        <f t="shared" si="7"/>
        <v>0</v>
      </c>
      <c r="E81" s="12"/>
      <c r="F81" s="12"/>
      <c r="G81" s="12">
        <f t="shared" si="6"/>
        <v>159212.29999999999</v>
      </c>
      <c r="H81" s="12">
        <f t="shared" si="5"/>
        <v>0</v>
      </c>
      <c r="I81" s="12">
        <v>0</v>
      </c>
      <c r="J81" s="12">
        <v>0</v>
      </c>
      <c r="K81" s="12"/>
      <c r="L81" s="12"/>
      <c r="M81" s="12"/>
      <c r="N81" s="12"/>
      <c r="O81" s="12"/>
      <c r="P81" s="12"/>
      <c r="Q81" s="12">
        <v>159212.29999999999</v>
      </c>
      <c r="R81" s="12">
        <f t="shared" si="9"/>
        <v>0</v>
      </c>
      <c r="S81" s="12"/>
      <c r="T81" s="12"/>
      <c r="U81" s="12"/>
      <c r="V81" s="12"/>
      <c r="W81" s="12"/>
      <c r="X81" s="12"/>
      <c r="Y81" s="13">
        <f t="shared" si="8"/>
        <v>159212.29999999999</v>
      </c>
    </row>
    <row r="82" spans="1:25" ht="38.1" customHeight="1" x14ac:dyDescent="0.25">
      <c r="A82" s="10">
        <f t="shared" si="10"/>
        <v>73</v>
      </c>
      <c r="B82" s="11" t="s">
        <v>101</v>
      </c>
      <c r="C82" s="26">
        <v>2107190</v>
      </c>
      <c r="D82" s="12"/>
      <c r="E82" s="12"/>
      <c r="F82" s="12"/>
      <c r="G82" s="12">
        <f t="shared" si="6"/>
        <v>657859.86</v>
      </c>
      <c r="H82" s="12">
        <f t="shared" si="5"/>
        <v>0</v>
      </c>
      <c r="I82" s="12">
        <v>0</v>
      </c>
      <c r="J82" s="12">
        <v>0</v>
      </c>
      <c r="K82" s="12"/>
      <c r="L82" s="12"/>
      <c r="M82" s="12"/>
      <c r="N82" s="12"/>
      <c r="O82" s="12"/>
      <c r="P82" s="12">
        <v>657859.86</v>
      </c>
      <c r="Q82" s="12"/>
      <c r="R82" s="12"/>
      <c r="S82" s="12"/>
      <c r="T82" s="12"/>
      <c r="U82" s="12"/>
      <c r="V82" s="12"/>
      <c r="W82" s="12"/>
      <c r="X82" s="12"/>
      <c r="Y82" s="13">
        <f t="shared" si="8"/>
        <v>657859.86</v>
      </c>
    </row>
    <row r="83" spans="1:25" ht="38.1" customHeight="1" x14ac:dyDescent="0.25">
      <c r="A83" s="10">
        <f t="shared" si="10"/>
        <v>74</v>
      </c>
      <c r="B83" s="11" t="s">
        <v>102</v>
      </c>
      <c r="C83" s="26">
        <v>3141002</v>
      </c>
      <c r="D83" s="12">
        <f t="shared" ref="D83:D97" si="11">E83+F83</f>
        <v>503305406.71599996</v>
      </c>
      <c r="E83" s="12">
        <v>503305406.71599996</v>
      </c>
      <c r="F83" s="12"/>
      <c r="G83" s="12">
        <f t="shared" si="6"/>
        <v>243420138.21000001</v>
      </c>
      <c r="H83" s="12">
        <f t="shared" si="5"/>
        <v>150384659.00999999</v>
      </c>
      <c r="I83" s="12">
        <v>73101036.939999998</v>
      </c>
      <c r="J83" s="12">
        <v>2147813.9600000023</v>
      </c>
      <c r="K83" s="12">
        <v>36550518.479999997</v>
      </c>
      <c r="L83" s="12">
        <v>904342.74</v>
      </c>
      <c r="M83" s="12">
        <v>37680946.890000001</v>
      </c>
      <c r="N83" s="12">
        <v>20984503.860000003</v>
      </c>
      <c r="O83" s="12">
        <v>40115386.600000001</v>
      </c>
      <c r="P83" s="12">
        <f>28313988.04-3727623.8</f>
        <v>24586364.239999998</v>
      </c>
      <c r="Q83" s="12">
        <f>6941117.24+408107.26</f>
        <v>7349224.5</v>
      </c>
      <c r="R83" s="12">
        <f t="shared" si="9"/>
        <v>31235906.2848</v>
      </c>
      <c r="S83" s="12">
        <v>686171.53919999988</v>
      </c>
      <c r="T83" s="12">
        <v>30549734.7456</v>
      </c>
      <c r="U83" s="12"/>
      <c r="V83" s="12"/>
      <c r="W83" s="12"/>
      <c r="X83" s="12"/>
      <c r="Y83" s="13">
        <f t="shared" si="8"/>
        <v>777961451.21079993</v>
      </c>
    </row>
    <row r="84" spans="1:25" ht="38.1" customHeight="1" x14ac:dyDescent="0.25">
      <c r="A84" s="10">
        <f t="shared" si="10"/>
        <v>75</v>
      </c>
      <c r="B84" s="11" t="s">
        <v>103</v>
      </c>
      <c r="C84" s="26">
        <v>3141003</v>
      </c>
      <c r="D84" s="12">
        <f t="shared" si="11"/>
        <v>56636862.57599999</v>
      </c>
      <c r="E84" s="12">
        <v>56636862.57599999</v>
      </c>
      <c r="F84" s="12"/>
      <c r="G84" s="12">
        <f t="shared" si="6"/>
        <v>108204582.89000002</v>
      </c>
      <c r="H84" s="12">
        <f t="shared" si="5"/>
        <v>71788127.63000001</v>
      </c>
      <c r="I84" s="12">
        <v>34922007.899999999</v>
      </c>
      <c r="J84" s="12">
        <v>972055.88000000152</v>
      </c>
      <c r="K84" s="12">
        <v>17461003.98</v>
      </c>
      <c r="L84" s="12">
        <v>432024.84</v>
      </c>
      <c r="M84" s="12">
        <v>18001035.030000001</v>
      </c>
      <c r="N84" s="12">
        <v>11936224</v>
      </c>
      <c r="O84" s="12">
        <v>11706718.76</v>
      </c>
      <c r="P84" s="12">
        <v>12773512.5</v>
      </c>
      <c r="Q84" s="12"/>
      <c r="R84" s="12">
        <f t="shared" si="9"/>
        <v>37910543.596799999</v>
      </c>
      <c r="S84" s="12">
        <v>16606516.1472</v>
      </c>
      <c r="T84" s="12">
        <v>21304027.4496</v>
      </c>
      <c r="U84" s="12">
        <v>82110700</v>
      </c>
      <c r="V84" s="12"/>
      <c r="W84" s="12"/>
      <c r="X84" s="12"/>
      <c r="Y84" s="13">
        <f t="shared" si="8"/>
        <v>284862689.06279999</v>
      </c>
    </row>
    <row r="85" spans="1:25" ht="38.1" customHeight="1" x14ac:dyDescent="0.25">
      <c r="A85" s="10">
        <f t="shared" si="10"/>
        <v>76</v>
      </c>
      <c r="B85" s="11" t="s">
        <v>104</v>
      </c>
      <c r="C85" s="26">
        <v>3141004</v>
      </c>
      <c r="D85" s="12">
        <f t="shared" si="11"/>
        <v>195758450.08860001</v>
      </c>
      <c r="E85" s="12">
        <v>195758450.08860001</v>
      </c>
      <c r="F85" s="12"/>
      <c r="G85" s="12">
        <f t="shared" si="6"/>
        <v>103939657.23</v>
      </c>
      <c r="H85" s="12">
        <f t="shared" si="5"/>
        <v>76349089.890000001</v>
      </c>
      <c r="I85" s="12">
        <v>37785008.780000001</v>
      </c>
      <c r="J85" s="12">
        <v>194768.06999999587</v>
      </c>
      <c r="K85" s="12">
        <v>18892504.390000001</v>
      </c>
      <c r="L85" s="12"/>
      <c r="M85" s="12">
        <v>19476808.650000002</v>
      </c>
      <c r="N85" s="12">
        <v>12774456.34</v>
      </c>
      <c r="O85" s="12">
        <v>2120510</v>
      </c>
      <c r="P85" s="12">
        <v>11153101.200000001</v>
      </c>
      <c r="Q85" s="12">
        <v>1542499.7999999998</v>
      </c>
      <c r="R85" s="12">
        <f t="shared" si="9"/>
        <v>44662789.382399999</v>
      </c>
      <c r="S85" s="12">
        <v>34082733.215999998</v>
      </c>
      <c r="T85" s="12">
        <v>10580056.1664</v>
      </c>
      <c r="U85" s="12"/>
      <c r="V85" s="12"/>
      <c r="W85" s="12"/>
      <c r="X85" s="12"/>
      <c r="Y85" s="13">
        <f t="shared" si="8"/>
        <v>344360896.70099998</v>
      </c>
    </row>
    <row r="86" spans="1:25" ht="38.1" customHeight="1" x14ac:dyDescent="0.25">
      <c r="A86" s="10">
        <f t="shared" si="10"/>
        <v>77</v>
      </c>
      <c r="B86" s="11" t="s">
        <v>105</v>
      </c>
      <c r="C86" s="26">
        <v>3141007</v>
      </c>
      <c r="D86" s="12">
        <f t="shared" si="11"/>
        <v>791539080.96159983</v>
      </c>
      <c r="E86" s="12">
        <v>758286554.26719987</v>
      </c>
      <c r="F86" s="12">
        <v>33252526.694400001</v>
      </c>
      <c r="G86" s="12">
        <f t="shared" si="6"/>
        <v>243078124.63999999</v>
      </c>
      <c r="H86" s="12">
        <f t="shared" si="5"/>
        <v>144918019.57999998</v>
      </c>
      <c r="I86" s="12">
        <v>70390825.75</v>
      </c>
      <c r="J86" s="12">
        <v>1959332.2299999939</v>
      </c>
      <c r="K86" s="12">
        <v>35195412.880000003</v>
      </c>
      <c r="L86" s="12">
        <v>1088517.92</v>
      </c>
      <c r="M86" s="12">
        <v>36283930.799999997</v>
      </c>
      <c r="N86" s="12">
        <v>33519870.760000002</v>
      </c>
      <c r="O86" s="12">
        <v>16964080</v>
      </c>
      <c r="P86" s="12">
        <v>35814289.719999999</v>
      </c>
      <c r="Q86" s="12">
        <v>11861864.58</v>
      </c>
      <c r="R86" s="12">
        <f t="shared" si="9"/>
        <v>37561344.038399994</v>
      </c>
      <c r="S86" s="12">
        <v>7363354.6559999995</v>
      </c>
      <c r="T86" s="12">
        <v>30197989.382399999</v>
      </c>
      <c r="U86" s="12"/>
      <c r="V86" s="12"/>
      <c r="W86" s="12"/>
      <c r="X86" s="12"/>
      <c r="Y86" s="13">
        <f t="shared" si="8"/>
        <v>1072178549.6399999</v>
      </c>
    </row>
    <row r="87" spans="1:25" ht="38.1" customHeight="1" x14ac:dyDescent="0.25">
      <c r="A87" s="10">
        <f t="shared" si="10"/>
        <v>78</v>
      </c>
      <c r="B87" s="11" t="s">
        <v>106</v>
      </c>
      <c r="C87" s="26">
        <v>3148002</v>
      </c>
      <c r="D87" s="12">
        <f t="shared" si="11"/>
        <v>219027482.352</v>
      </c>
      <c r="E87" s="12">
        <v>219027482.352</v>
      </c>
      <c r="F87" s="12"/>
      <c r="G87" s="12">
        <f t="shared" si="6"/>
        <v>93859204.450000003</v>
      </c>
      <c r="H87" s="12">
        <f t="shared" si="5"/>
        <v>0</v>
      </c>
      <c r="I87" s="12">
        <v>0</v>
      </c>
      <c r="J87" s="12">
        <v>0</v>
      </c>
      <c r="K87" s="12"/>
      <c r="L87" s="12"/>
      <c r="M87" s="12"/>
      <c r="N87" s="12"/>
      <c r="O87" s="12"/>
      <c r="P87" s="12">
        <f>101388907.2-9084180</f>
        <v>92304727.200000003</v>
      </c>
      <c r="Q87" s="12">
        <f>2165562-732711.25+121625.25+1.25</f>
        <v>1554477.25</v>
      </c>
      <c r="R87" s="12">
        <f t="shared" si="9"/>
        <v>8929217.4719999991</v>
      </c>
      <c r="S87" s="12"/>
      <c r="T87" s="12">
        <v>8929217.4719999991</v>
      </c>
      <c r="U87" s="12"/>
      <c r="V87" s="12"/>
      <c r="W87" s="12"/>
      <c r="X87" s="12"/>
      <c r="Y87" s="13">
        <f t="shared" si="8"/>
        <v>321815904.27399999</v>
      </c>
    </row>
    <row r="88" spans="1:25" ht="50.25" customHeight="1" x14ac:dyDescent="0.25">
      <c r="A88" s="10">
        <f t="shared" si="10"/>
        <v>79</v>
      </c>
      <c r="B88" s="11" t="s">
        <v>107</v>
      </c>
      <c r="C88" s="26">
        <v>3151001</v>
      </c>
      <c r="D88" s="12">
        <f t="shared" si="11"/>
        <v>186108546.60699999</v>
      </c>
      <c r="E88" s="12">
        <v>177282684.7608</v>
      </c>
      <c r="F88" s="12">
        <v>8825861.8462000005</v>
      </c>
      <c r="G88" s="12">
        <f t="shared" si="6"/>
        <v>33238771.460000001</v>
      </c>
      <c r="H88" s="12">
        <f t="shared" si="5"/>
        <v>0</v>
      </c>
      <c r="I88" s="12">
        <v>0</v>
      </c>
      <c r="J88" s="12">
        <v>0</v>
      </c>
      <c r="K88" s="12"/>
      <c r="L88" s="12"/>
      <c r="M88" s="12"/>
      <c r="N88" s="12"/>
      <c r="O88" s="12"/>
      <c r="P88" s="12">
        <v>19243351.260000002</v>
      </c>
      <c r="Q88" s="12">
        <v>13995420.199999999</v>
      </c>
      <c r="R88" s="12">
        <f t="shared" si="9"/>
        <v>30049946.976</v>
      </c>
      <c r="S88" s="12">
        <v>18685050.048</v>
      </c>
      <c r="T88" s="12">
        <v>11364896.927999999</v>
      </c>
      <c r="U88" s="12"/>
      <c r="V88" s="12"/>
      <c r="W88" s="12"/>
      <c r="X88" s="12"/>
      <c r="Y88" s="13">
        <f t="shared" si="8"/>
        <v>249397265.04299998</v>
      </c>
    </row>
    <row r="89" spans="1:25" ht="38.1" customHeight="1" x14ac:dyDescent="0.25">
      <c r="A89" s="10">
        <f t="shared" si="10"/>
        <v>80</v>
      </c>
      <c r="B89" s="11" t="s">
        <v>108</v>
      </c>
      <c r="C89" s="26">
        <v>3241001</v>
      </c>
      <c r="D89" s="12">
        <f t="shared" si="11"/>
        <v>164270067.86609998</v>
      </c>
      <c r="E89" s="12">
        <v>164270067.86609998</v>
      </c>
      <c r="F89" s="12"/>
      <c r="G89" s="12">
        <f t="shared" si="6"/>
        <v>300471248.91000003</v>
      </c>
      <c r="H89" s="12">
        <f>SUM(I89:M89)</f>
        <v>150485156.49000001</v>
      </c>
      <c r="I89" s="12">
        <v>67908935.640000001</v>
      </c>
      <c r="J89" s="12">
        <v>1995262.5499999993</v>
      </c>
      <c r="K89" s="12">
        <v>38056305.380000003</v>
      </c>
      <c r="L89" s="12">
        <v>1176999.1400000006</v>
      </c>
      <c r="M89" s="12">
        <v>41347653.780000001</v>
      </c>
      <c r="N89" s="12">
        <v>3628830.24</v>
      </c>
      <c r="O89" s="12">
        <f>95451935.38+215071.26</f>
        <v>95667006.640000001</v>
      </c>
      <c r="P89" s="12">
        <v>25887652</v>
      </c>
      <c r="Q89" s="12">
        <v>24802603.539999999</v>
      </c>
      <c r="R89" s="12">
        <f t="shared" si="9"/>
        <v>23617546.847999997</v>
      </c>
      <c r="S89" s="12">
        <v>8573576.2559999991</v>
      </c>
      <c r="T89" s="12">
        <v>15043970.591999998</v>
      </c>
      <c r="U89" s="12"/>
      <c r="V89" s="12"/>
      <c r="W89" s="12"/>
      <c r="X89" s="12"/>
      <c r="Y89" s="13">
        <f t="shared" si="8"/>
        <v>488358863.62409997</v>
      </c>
    </row>
    <row r="90" spans="1:25" ht="58.5" customHeight="1" x14ac:dyDescent="0.25">
      <c r="A90" s="10">
        <f t="shared" si="10"/>
        <v>81</v>
      </c>
      <c r="B90" s="11" t="s">
        <v>109</v>
      </c>
      <c r="C90" s="26">
        <v>306001</v>
      </c>
      <c r="D90" s="12">
        <f t="shared" si="11"/>
        <v>0</v>
      </c>
      <c r="E90" s="12"/>
      <c r="F90" s="12"/>
      <c r="G90" s="12">
        <f t="shared" si="6"/>
        <v>289773223.39999998</v>
      </c>
      <c r="H90" s="12">
        <f t="shared" si="5"/>
        <v>0</v>
      </c>
      <c r="I90" s="12">
        <v>0</v>
      </c>
      <c r="J90" s="12">
        <v>0</v>
      </c>
      <c r="K90" s="12"/>
      <c r="L90" s="12"/>
      <c r="M90" s="12"/>
      <c r="N90" s="12"/>
      <c r="O90" s="12"/>
      <c r="P90" s="12">
        <v>151923299.13999999</v>
      </c>
      <c r="Q90" s="12">
        <f>137811003.78+38920.48</f>
        <v>137849924.25999999</v>
      </c>
      <c r="R90" s="12">
        <f t="shared" si="9"/>
        <v>0</v>
      </c>
      <c r="S90" s="12"/>
      <c r="T90" s="12"/>
      <c r="U90" s="12"/>
      <c r="V90" s="12"/>
      <c r="W90" s="12"/>
      <c r="X90" s="12"/>
      <c r="Y90" s="13">
        <f t="shared" si="8"/>
        <v>289773223.39999998</v>
      </c>
    </row>
    <row r="91" spans="1:25" ht="38.1" customHeight="1" x14ac:dyDescent="0.25">
      <c r="A91" s="10">
        <f t="shared" si="10"/>
        <v>82</v>
      </c>
      <c r="B91" s="11" t="s">
        <v>110</v>
      </c>
      <c r="C91" s="26">
        <v>3101009</v>
      </c>
      <c r="D91" s="12">
        <f t="shared" si="11"/>
        <v>0</v>
      </c>
      <c r="E91" s="12"/>
      <c r="F91" s="12"/>
      <c r="G91" s="12">
        <f t="shared" si="6"/>
        <v>75941894.340000004</v>
      </c>
      <c r="H91" s="12">
        <f t="shared" si="5"/>
        <v>61536536.459999993</v>
      </c>
      <c r="I91" s="12">
        <v>29912523.359999999</v>
      </c>
      <c r="J91" s="12">
        <v>786360.14999999991</v>
      </c>
      <c r="K91" s="12">
        <v>14956261.68</v>
      </c>
      <c r="L91" s="12">
        <v>462564.75</v>
      </c>
      <c r="M91" s="12">
        <v>15418826.52</v>
      </c>
      <c r="N91" s="12">
        <f>7962180.24+138769.44</f>
        <v>8100949.6800000006</v>
      </c>
      <c r="O91" s="12">
        <v>212051.00000000003</v>
      </c>
      <c r="P91" s="12">
        <v>6092357.2000000002</v>
      </c>
      <c r="Q91" s="12"/>
      <c r="R91" s="12">
        <f t="shared" si="9"/>
        <v>15584491.238399999</v>
      </c>
      <c r="S91" s="12"/>
      <c r="T91" s="12">
        <v>15584491.238399999</v>
      </c>
      <c r="U91" s="12"/>
      <c r="V91" s="12"/>
      <c r="W91" s="12"/>
      <c r="X91" s="12"/>
      <c r="Y91" s="13">
        <f t="shared" si="8"/>
        <v>91526385.578400001</v>
      </c>
    </row>
    <row r="92" spans="1:25" ht="38.1" customHeight="1" x14ac:dyDescent="0.25">
      <c r="A92" s="10">
        <f t="shared" si="10"/>
        <v>83</v>
      </c>
      <c r="B92" s="14" t="s">
        <v>111</v>
      </c>
      <c r="C92" s="26">
        <v>3107001</v>
      </c>
      <c r="D92" s="12">
        <f t="shared" si="11"/>
        <v>0</v>
      </c>
      <c r="E92" s="12"/>
      <c r="F92" s="12"/>
      <c r="G92" s="12">
        <f t="shared" si="6"/>
        <v>67745816.640000001</v>
      </c>
      <c r="H92" s="12">
        <f t="shared" si="5"/>
        <v>0</v>
      </c>
      <c r="I92" s="12">
        <v>0</v>
      </c>
      <c r="J92" s="12">
        <v>0</v>
      </c>
      <c r="K92" s="12"/>
      <c r="L92" s="12"/>
      <c r="M92" s="12"/>
      <c r="N92" s="12"/>
      <c r="O92" s="12"/>
      <c r="P92" s="12">
        <v>67745816.640000001</v>
      </c>
      <c r="Q92" s="12"/>
      <c r="R92" s="12">
        <f t="shared" si="9"/>
        <v>0</v>
      </c>
      <c r="S92" s="12"/>
      <c r="T92" s="12"/>
      <c r="U92" s="12"/>
      <c r="V92" s="12"/>
      <c r="W92" s="12"/>
      <c r="X92" s="12"/>
      <c r="Y92" s="13">
        <f t="shared" si="8"/>
        <v>67745816.640000001</v>
      </c>
    </row>
    <row r="93" spans="1:25" ht="38.1" customHeight="1" x14ac:dyDescent="0.25">
      <c r="A93" s="10">
        <f t="shared" si="10"/>
        <v>84</v>
      </c>
      <c r="B93" s="11" t="s">
        <v>112</v>
      </c>
      <c r="C93" s="26">
        <v>3107002</v>
      </c>
      <c r="D93" s="12">
        <f t="shared" si="11"/>
        <v>0</v>
      </c>
      <c r="E93" s="12"/>
      <c r="F93" s="12"/>
      <c r="G93" s="12">
        <f t="shared" si="6"/>
        <v>51108784.799999997</v>
      </c>
      <c r="H93" s="12">
        <f t="shared" ref="H93:H122" si="12">SUM(I93:M93)</f>
        <v>0</v>
      </c>
      <c r="I93" s="12">
        <v>0</v>
      </c>
      <c r="J93" s="12">
        <v>0</v>
      </c>
      <c r="K93" s="12"/>
      <c r="L93" s="12"/>
      <c r="M93" s="12"/>
      <c r="N93" s="12"/>
      <c r="O93" s="12"/>
      <c r="P93" s="12">
        <f>51703584.8-594800</f>
        <v>51108784.799999997</v>
      </c>
      <c r="Q93" s="12"/>
      <c r="R93" s="12">
        <f t="shared" si="9"/>
        <v>0</v>
      </c>
      <c r="S93" s="12"/>
      <c r="T93" s="12"/>
      <c r="U93" s="12"/>
      <c r="V93" s="12"/>
      <c r="W93" s="12"/>
      <c r="X93" s="12"/>
      <c r="Y93" s="13">
        <f t="shared" si="8"/>
        <v>51108784.799999997</v>
      </c>
    </row>
    <row r="94" spans="1:25" ht="45" customHeight="1" x14ac:dyDescent="0.25">
      <c r="A94" s="10">
        <f t="shared" si="10"/>
        <v>85</v>
      </c>
      <c r="B94" s="11" t="s">
        <v>113</v>
      </c>
      <c r="C94" s="26">
        <v>3207001</v>
      </c>
      <c r="D94" s="12">
        <f t="shared" si="11"/>
        <v>0</v>
      </c>
      <c r="E94" s="12"/>
      <c r="F94" s="12"/>
      <c r="G94" s="12">
        <f t="shared" si="6"/>
        <v>50914880</v>
      </c>
      <c r="H94" s="12">
        <f t="shared" si="12"/>
        <v>0</v>
      </c>
      <c r="I94" s="12">
        <v>0</v>
      </c>
      <c r="J94" s="12">
        <v>0</v>
      </c>
      <c r="K94" s="12"/>
      <c r="L94" s="12"/>
      <c r="M94" s="12"/>
      <c r="N94" s="12"/>
      <c r="O94" s="12"/>
      <c r="P94" s="12">
        <v>50914880</v>
      </c>
      <c r="Q94" s="12"/>
      <c r="R94" s="12">
        <f t="shared" si="9"/>
        <v>0</v>
      </c>
      <c r="S94" s="12"/>
      <c r="T94" s="12"/>
      <c r="U94" s="12"/>
      <c r="V94" s="12"/>
      <c r="W94" s="12"/>
      <c r="X94" s="12"/>
      <c r="Y94" s="13">
        <f t="shared" si="8"/>
        <v>50914880</v>
      </c>
    </row>
    <row r="95" spans="1:25" ht="52.5" customHeight="1" x14ac:dyDescent="0.25">
      <c r="A95" s="10">
        <f t="shared" si="10"/>
        <v>86</v>
      </c>
      <c r="B95" s="11" t="s">
        <v>114</v>
      </c>
      <c r="C95" s="26">
        <v>4346004</v>
      </c>
      <c r="D95" s="12">
        <f t="shared" si="11"/>
        <v>45565907.241599992</v>
      </c>
      <c r="E95" s="12">
        <v>43347825.863999993</v>
      </c>
      <c r="F95" s="12">
        <v>2218081.3775999998</v>
      </c>
      <c r="G95" s="12">
        <f t="shared" si="6"/>
        <v>59469351.860000007</v>
      </c>
      <c r="H95" s="12">
        <f t="shared" si="12"/>
        <v>42223573.200000003</v>
      </c>
      <c r="I95" s="12">
        <v>20633181.859999999</v>
      </c>
      <c r="J95" s="12">
        <v>478604.74000000057</v>
      </c>
      <c r="K95" s="12">
        <v>10316590.93</v>
      </c>
      <c r="L95" s="12">
        <v>159534.92000000039</v>
      </c>
      <c r="M95" s="12">
        <v>10635660.75</v>
      </c>
      <c r="N95" s="12">
        <f>8344624.73-1000000</f>
        <v>7344624.7300000004</v>
      </c>
      <c r="O95" s="12">
        <v>5716307.9300000006</v>
      </c>
      <c r="P95" s="12">
        <v>4184846</v>
      </c>
      <c r="Q95" s="12"/>
      <c r="R95" s="12">
        <f t="shared" si="9"/>
        <v>26300015.078400001</v>
      </c>
      <c r="S95" s="12">
        <v>14260132.723199997</v>
      </c>
      <c r="T95" s="12">
        <v>12039882.355200002</v>
      </c>
      <c r="U95" s="12"/>
      <c r="V95" s="12"/>
      <c r="W95" s="12"/>
      <c r="X95" s="12"/>
      <c r="Y95" s="13">
        <f t="shared" si="8"/>
        <v>131335274.17999999</v>
      </c>
    </row>
    <row r="96" spans="1:25" ht="38.1" customHeight="1" x14ac:dyDescent="0.25">
      <c r="A96" s="10">
        <f t="shared" si="10"/>
        <v>87</v>
      </c>
      <c r="B96" s="11" t="s">
        <v>115</v>
      </c>
      <c r="C96" s="26">
        <v>3131001</v>
      </c>
      <c r="D96" s="12">
        <f t="shared" si="11"/>
        <v>3221068.2</v>
      </c>
      <c r="E96" s="12">
        <v>3221068.2</v>
      </c>
      <c r="F96" s="12"/>
      <c r="G96" s="12">
        <f t="shared" si="6"/>
        <v>18208313.09</v>
      </c>
      <c r="H96" s="12">
        <f t="shared" si="12"/>
        <v>13814912.939999998</v>
      </c>
      <c r="I96" s="12">
        <v>6722079.5300000003</v>
      </c>
      <c r="J96" s="12">
        <v>162854.50999999919</v>
      </c>
      <c r="K96" s="12">
        <v>3361039.77</v>
      </c>
      <c r="L96" s="12">
        <v>103949.69</v>
      </c>
      <c r="M96" s="12">
        <v>3464989.44</v>
      </c>
      <c r="N96" s="12">
        <v>2766620.1500000004</v>
      </c>
      <c r="O96" s="12">
        <v>848204.00000000012</v>
      </c>
      <c r="P96" s="12">
        <v>778576</v>
      </c>
      <c r="Q96" s="12"/>
      <c r="R96" s="12">
        <f t="shared" si="9"/>
        <v>5349815.9232000001</v>
      </c>
      <c r="S96" s="12"/>
      <c r="T96" s="12">
        <v>5349815.9232000001</v>
      </c>
      <c r="U96" s="12"/>
      <c r="V96" s="12"/>
      <c r="W96" s="12"/>
      <c r="X96" s="12"/>
      <c r="Y96" s="13">
        <f t="shared" si="8"/>
        <v>26779197.213199999</v>
      </c>
    </row>
    <row r="97" spans="1:25" ht="57" customHeight="1" x14ac:dyDescent="0.25">
      <c r="A97" s="10">
        <f t="shared" si="10"/>
        <v>88</v>
      </c>
      <c r="B97" s="11" t="s">
        <v>116</v>
      </c>
      <c r="C97" s="26">
        <v>3310001</v>
      </c>
      <c r="D97" s="12">
        <f t="shared" si="11"/>
        <v>0</v>
      </c>
      <c r="E97" s="12"/>
      <c r="F97" s="12"/>
      <c r="G97" s="12">
        <f t="shared" si="6"/>
        <v>0</v>
      </c>
      <c r="H97" s="12">
        <f t="shared" si="12"/>
        <v>0</v>
      </c>
      <c r="I97" s="12">
        <v>0</v>
      </c>
      <c r="J97" s="12">
        <v>0</v>
      </c>
      <c r="K97" s="12"/>
      <c r="L97" s="12"/>
      <c r="M97" s="12"/>
      <c r="N97" s="12"/>
      <c r="O97" s="12"/>
      <c r="P97" s="12"/>
      <c r="Q97" s="12"/>
      <c r="R97" s="12">
        <f t="shared" si="9"/>
        <v>0</v>
      </c>
      <c r="S97" s="12"/>
      <c r="T97" s="12"/>
      <c r="U97" s="12"/>
      <c r="V97" s="12">
        <f>W97+X97</f>
        <v>369185501.37</v>
      </c>
      <c r="W97" s="12">
        <v>365257625.60000002</v>
      </c>
      <c r="X97" s="12">
        <v>3927875.7700000005</v>
      </c>
      <c r="Y97" s="13">
        <f t="shared" si="8"/>
        <v>369185501.37</v>
      </c>
    </row>
    <row r="98" spans="1:25" ht="45.6" customHeight="1" x14ac:dyDescent="0.25">
      <c r="A98" s="10">
        <f t="shared" si="10"/>
        <v>89</v>
      </c>
      <c r="B98" s="11" t="s">
        <v>117</v>
      </c>
      <c r="C98" s="26">
        <v>3138130</v>
      </c>
      <c r="D98" s="12"/>
      <c r="E98" s="12"/>
      <c r="F98" s="12"/>
      <c r="G98" s="12">
        <f t="shared" si="6"/>
        <v>372939.30000000005</v>
      </c>
      <c r="H98" s="12">
        <f t="shared" si="12"/>
        <v>0</v>
      </c>
      <c r="I98" s="12">
        <v>0</v>
      </c>
      <c r="J98" s="12">
        <v>0</v>
      </c>
      <c r="K98" s="12"/>
      <c r="L98" s="12"/>
      <c r="M98" s="12"/>
      <c r="N98" s="12"/>
      <c r="O98" s="12"/>
      <c r="P98" s="12"/>
      <c r="Q98" s="12">
        <v>372939.30000000005</v>
      </c>
      <c r="R98" s="12"/>
      <c r="S98" s="12"/>
      <c r="T98" s="12"/>
      <c r="U98" s="12"/>
      <c r="V98" s="12"/>
      <c r="W98" s="12"/>
      <c r="X98" s="12"/>
      <c r="Y98" s="13">
        <f t="shared" si="8"/>
        <v>372939.30000000005</v>
      </c>
    </row>
    <row r="99" spans="1:25" ht="38.1" customHeight="1" x14ac:dyDescent="0.25">
      <c r="A99" s="10">
        <f t="shared" si="10"/>
        <v>90</v>
      </c>
      <c r="B99" s="11" t="s">
        <v>118</v>
      </c>
      <c r="C99" s="26">
        <v>3307180</v>
      </c>
      <c r="D99" s="12">
        <f t="shared" ref="D99:D122" si="13">E99+F99</f>
        <v>0</v>
      </c>
      <c r="E99" s="12"/>
      <c r="F99" s="12"/>
      <c r="G99" s="12">
        <f t="shared" si="6"/>
        <v>214128</v>
      </c>
      <c r="H99" s="12">
        <f t="shared" si="12"/>
        <v>0</v>
      </c>
      <c r="I99" s="12">
        <v>0</v>
      </c>
      <c r="J99" s="12">
        <v>0</v>
      </c>
      <c r="K99" s="12"/>
      <c r="L99" s="12"/>
      <c r="M99" s="12"/>
      <c r="N99" s="12"/>
      <c r="O99" s="12"/>
      <c r="P99" s="12">
        <v>214128</v>
      </c>
      <c r="Q99" s="12"/>
      <c r="R99" s="12">
        <f t="shared" si="9"/>
        <v>0</v>
      </c>
      <c r="S99" s="12"/>
      <c r="T99" s="12"/>
      <c r="U99" s="12"/>
      <c r="V99" s="12"/>
      <c r="W99" s="12"/>
      <c r="X99" s="12"/>
      <c r="Y99" s="13">
        <f t="shared" si="8"/>
        <v>214128</v>
      </c>
    </row>
    <row r="100" spans="1:25" ht="38.1" customHeight="1" x14ac:dyDescent="0.25">
      <c r="A100" s="10">
        <f t="shared" si="10"/>
        <v>91</v>
      </c>
      <c r="B100" s="11" t="s">
        <v>119</v>
      </c>
      <c r="C100" s="26">
        <v>3307181</v>
      </c>
      <c r="D100" s="12">
        <f t="shared" si="13"/>
        <v>0</v>
      </c>
      <c r="E100" s="12"/>
      <c r="F100" s="12"/>
      <c r="G100" s="12">
        <f t="shared" si="6"/>
        <v>214128</v>
      </c>
      <c r="H100" s="12">
        <f t="shared" si="12"/>
        <v>0</v>
      </c>
      <c r="I100" s="12">
        <v>0</v>
      </c>
      <c r="J100" s="12">
        <v>0</v>
      </c>
      <c r="K100" s="12"/>
      <c r="L100" s="12"/>
      <c r="M100" s="12"/>
      <c r="N100" s="12"/>
      <c r="O100" s="12"/>
      <c r="P100" s="12">
        <v>214128</v>
      </c>
      <c r="Q100" s="12"/>
      <c r="R100" s="12">
        <f t="shared" si="9"/>
        <v>0</v>
      </c>
      <c r="S100" s="12"/>
      <c r="T100" s="12"/>
      <c r="U100" s="12"/>
      <c r="V100" s="12"/>
      <c r="W100" s="12"/>
      <c r="X100" s="12"/>
      <c r="Y100" s="13">
        <f t="shared" si="8"/>
        <v>214128</v>
      </c>
    </row>
    <row r="101" spans="1:25" ht="38.1" customHeight="1" x14ac:dyDescent="0.25">
      <c r="A101" s="10">
        <f t="shared" si="10"/>
        <v>92</v>
      </c>
      <c r="B101" s="11" t="s">
        <v>120</v>
      </c>
      <c r="C101" s="26">
        <v>1343005</v>
      </c>
      <c r="D101" s="12">
        <f t="shared" si="13"/>
        <v>18717878.340000004</v>
      </c>
      <c r="E101" s="12">
        <v>18717878.340000004</v>
      </c>
      <c r="F101" s="12"/>
      <c r="G101" s="12">
        <f t="shared" si="6"/>
        <v>54908497.589999996</v>
      </c>
      <c r="H101" s="12">
        <f t="shared" si="12"/>
        <v>33979186.799999997</v>
      </c>
      <c r="I101" s="12">
        <v>16479905.6</v>
      </c>
      <c r="J101" s="12">
        <v>509687.79999999888</v>
      </c>
      <c r="K101" s="12">
        <v>8239952.7999999998</v>
      </c>
      <c r="L101" s="12">
        <v>254843.87</v>
      </c>
      <c r="M101" s="12">
        <v>8494796.7300000004</v>
      </c>
      <c r="N101" s="12">
        <v>3780388.7299999995</v>
      </c>
      <c r="O101" s="12">
        <v>9636443.8000000007</v>
      </c>
      <c r="P101" s="12">
        <v>7512478.2599999998</v>
      </c>
      <c r="Q101" s="12"/>
      <c r="R101" s="12">
        <f t="shared" si="9"/>
        <v>11722916.799999999</v>
      </c>
      <c r="S101" s="12">
        <v>264866.56</v>
      </c>
      <c r="T101" s="12">
        <v>11458050.239999998</v>
      </c>
      <c r="U101" s="12"/>
      <c r="V101" s="12">
        <f t="shared" ref="V101:V122" si="14">W101+X101</f>
        <v>8357317.5199999996</v>
      </c>
      <c r="W101" s="12">
        <v>8251088.6399999997</v>
      </c>
      <c r="X101" s="12">
        <v>106228.88</v>
      </c>
      <c r="Y101" s="13">
        <f t="shared" si="8"/>
        <v>93706610.25</v>
      </c>
    </row>
    <row r="102" spans="1:25" ht="38.1" customHeight="1" x14ac:dyDescent="0.25">
      <c r="A102" s="10">
        <f t="shared" si="10"/>
        <v>93</v>
      </c>
      <c r="B102" s="16" t="s">
        <v>121</v>
      </c>
      <c r="C102" s="26">
        <v>1340004</v>
      </c>
      <c r="D102" s="12">
        <f t="shared" si="13"/>
        <v>61153135.539999984</v>
      </c>
      <c r="E102" s="12">
        <v>61153135.539999984</v>
      </c>
      <c r="F102" s="12"/>
      <c r="G102" s="12">
        <f t="shared" si="6"/>
        <v>196007692.88999999</v>
      </c>
      <c r="H102" s="12">
        <f t="shared" si="12"/>
        <v>122748038.39999999</v>
      </c>
      <c r="I102" s="12">
        <v>59532798.619999997</v>
      </c>
      <c r="J102" s="12">
        <v>1841220.5799999982</v>
      </c>
      <c r="K102" s="12">
        <v>29766399.309999999</v>
      </c>
      <c r="L102" s="12">
        <v>920610.26</v>
      </c>
      <c r="M102" s="12">
        <v>30687009.629999995</v>
      </c>
      <c r="N102" s="12">
        <v>15718156.489999998</v>
      </c>
      <c r="O102" s="12">
        <f>32986490-100000</f>
        <v>32886490</v>
      </c>
      <c r="P102" s="12">
        <v>24655008</v>
      </c>
      <c r="Q102" s="12"/>
      <c r="R102" s="12">
        <f t="shared" si="9"/>
        <v>20460363.167999998</v>
      </c>
      <c r="S102" s="12">
        <v>10612116.592</v>
      </c>
      <c r="T102" s="12">
        <v>9848246.5759999994</v>
      </c>
      <c r="U102" s="12"/>
      <c r="V102" s="12">
        <f t="shared" si="14"/>
        <v>34873800.399999999</v>
      </c>
      <c r="W102" s="12">
        <v>34342656</v>
      </c>
      <c r="X102" s="12">
        <v>531144.4</v>
      </c>
      <c r="Y102" s="13">
        <f t="shared" si="8"/>
        <v>312494991.99799997</v>
      </c>
    </row>
    <row r="103" spans="1:25" ht="38.1" customHeight="1" x14ac:dyDescent="0.25">
      <c r="A103" s="10">
        <f t="shared" si="10"/>
        <v>94</v>
      </c>
      <c r="B103" s="14" t="s">
        <v>122</v>
      </c>
      <c r="C103" s="26">
        <v>1343001</v>
      </c>
      <c r="D103" s="12">
        <f t="shared" si="13"/>
        <v>97466176.668000013</v>
      </c>
      <c r="E103" s="12">
        <v>97466176.668000013</v>
      </c>
      <c r="F103" s="12"/>
      <c r="G103" s="12">
        <f t="shared" si="6"/>
        <v>91268584.730000004</v>
      </c>
      <c r="H103" s="12">
        <f t="shared" si="12"/>
        <v>66894177.560000002</v>
      </c>
      <c r="I103" s="12">
        <v>33046779.84</v>
      </c>
      <c r="J103" s="12">
        <v>289585.18000000308</v>
      </c>
      <c r="K103" s="12">
        <v>16523389.93</v>
      </c>
      <c r="L103" s="12"/>
      <c r="M103" s="12">
        <v>17034422.609999999</v>
      </c>
      <c r="N103" s="12">
        <v>5092248.55</v>
      </c>
      <c r="O103" s="12">
        <f>11715552-1177000</f>
        <v>10538552</v>
      </c>
      <c r="P103" s="12">
        <v>8743606.6199999992</v>
      </c>
      <c r="Q103" s="12"/>
      <c r="R103" s="12">
        <f t="shared" si="9"/>
        <v>15686143.423999999</v>
      </c>
      <c r="S103" s="12">
        <v>7601670.2720000008</v>
      </c>
      <c r="T103" s="12">
        <v>8084473.1519999979</v>
      </c>
      <c r="U103" s="12"/>
      <c r="V103" s="12">
        <f t="shared" si="14"/>
        <v>14181031.120000001</v>
      </c>
      <c r="W103" s="12">
        <v>13473886.720000001</v>
      </c>
      <c r="X103" s="12">
        <v>707144.4</v>
      </c>
      <c r="Y103" s="13">
        <f t="shared" si="8"/>
        <v>218601935.94200003</v>
      </c>
    </row>
    <row r="104" spans="1:25" ht="38.1" customHeight="1" x14ac:dyDescent="0.25">
      <c r="A104" s="10">
        <f t="shared" si="10"/>
        <v>95</v>
      </c>
      <c r="B104" s="14" t="s">
        <v>123</v>
      </c>
      <c r="C104" s="26">
        <v>1343002</v>
      </c>
      <c r="D104" s="12">
        <f t="shared" si="13"/>
        <v>71757196.410666674</v>
      </c>
      <c r="E104" s="12">
        <v>71757196.410666674</v>
      </c>
      <c r="F104" s="12"/>
      <c r="G104" s="12">
        <f t="shared" si="6"/>
        <v>129218805.42</v>
      </c>
      <c r="H104" s="12">
        <f t="shared" si="12"/>
        <v>102637497.17</v>
      </c>
      <c r="I104" s="12">
        <v>49276515.649999999</v>
      </c>
      <c r="J104" s="12">
        <v>254002.65000000293</v>
      </c>
      <c r="K104" s="12">
        <v>24638257.84</v>
      </c>
      <c r="L104" s="12"/>
      <c r="M104" s="12">
        <f>25400265.81+3068455.22</f>
        <v>28468721.029999997</v>
      </c>
      <c r="N104" s="12">
        <v>7369605.0499999998</v>
      </c>
      <c r="O104" s="12">
        <v>12236931.199999999</v>
      </c>
      <c r="P104" s="12">
        <f>10026640.26-3051868.26</f>
        <v>6974772</v>
      </c>
      <c r="Q104" s="12"/>
      <c r="R104" s="12">
        <f t="shared" si="9"/>
        <v>16905590.351999998</v>
      </c>
      <c r="S104" s="12">
        <v>9388876.6719999984</v>
      </c>
      <c r="T104" s="12">
        <v>7516713.6799999988</v>
      </c>
      <c r="U104" s="12">
        <v>5100061.68</v>
      </c>
      <c r="V104" s="12">
        <f t="shared" si="14"/>
        <v>15134444.24</v>
      </c>
      <c r="W104" s="12">
        <v>14603299.84</v>
      </c>
      <c r="X104" s="12">
        <v>531144.4</v>
      </c>
      <c r="Y104" s="13">
        <f t="shared" si="8"/>
        <v>238116098.10266668</v>
      </c>
    </row>
    <row r="105" spans="1:25" ht="38.1" customHeight="1" x14ac:dyDescent="0.25">
      <c r="A105" s="10">
        <f t="shared" si="10"/>
        <v>96</v>
      </c>
      <c r="B105" s="11" t="s">
        <v>124</v>
      </c>
      <c r="C105" s="26">
        <v>1343303</v>
      </c>
      <c r="D105" s="12">
        <f t="shared" si="13"/>
        <v>175052680.44133326</v>
      </c>
      <c r="E105" s="12">
        <v>175052680.44133326</v>
      </c>
      <c r="F105" s="12"/>
      <c r="G105" s="12">
        <f t="shared" si="6"/>
        <v>281488308.84999996</v>
      </c>
      <c r="H105" s="12">
        <f t="shared" si="12"/>
        <v>208625817.56999999</v>
      </c>
      <c r="I105" s="12">
        <v>101373597.01000001</v>
      </c>
      <c r="J105" s="12">
        <v>2821739.2899999856</v>
      </c>
      <c r="K105" s="12">
        <v>50686798.520000003</v>
      </c>
      <c r="L105" s="12">
        <v>1489251.2899999954</v>
      </c>
      <c r="M105" s="12">
        <v>52254431.460000001</v>
      </c>
      <c r="N105" s="12">
        <v>13287568.140000001</v>
      </c>
      <c r="O105" s="12">
        <v>29050470.900000002</v>
      </c>
      <c r="P105" s="12">
        <v>27827718.239999998</v>
      </c>
      <c r="Q105" s="12">
        <v>2696734</v>
      </c>
      <c r="R105" s="12">
        <f t="shared" si="9"/>
        <v>47902660.288000003</v>
      </c>
      <c r="S105" s="12">
        <v>19275213.888</v>
      </c>
      <c r="T105" s="12">
        <v>28627446.399999999</v>
      </c>
      <c r="U105" s="12"/>
      <c r="V105" s="12">
        <f t="shared" si="14"/>
        <v>31806782.240000002</v>
      </c>
      <c r="W105" s="12">
        <v>30414493.440000001</v>
      </c>
      <c r="X105" s="12">
        <v>1392288.8</v>
      </c>
      <c r="Y105" s="13">
        <f t="shared" si="8"/>
        <v>536250431.8193332</v>
      </c>
    </row>
    <row r="106" spans="1:25" ht="38.1" customHeight="1" x14ac:dyDescent="0.25">
      <c r="A106" s="10">
        <f t="shared" si="10"/>
        <v>97</v>
      </c>
      <c r="B106" s="11" t="s">
        <v>125</v>
      </c>
      <c r="C106" s="26">
        <v>1340011</v>
      </c>
      <c r="D106" s="12">
        <f t="shared" si="13"/>
        <v>65821642.63546665</v>
      </c>
      <c r="E106" s="12">
        <v>65821642.63546665</v>
      </c>
      <c r="F106" s="12"/>
      <c r="G106" s="12">
        <f t="shared" si="6"/>
        <v>95347828.569999978</v>
      </c>
      <c r="H106" s="12">
        <f t="shared" si="12"/>
        <v>74089157.75999999</v>
      </c>
      <c r="I106" s="12">
        <v>34033405.159999996</v>
      </c>
      <c r="J106" s="12">
        <v>543832.75999999908</v>
      </c>
      <c r="K106" s="12">
        <v>17016702.59</v>
      </c>
      <c r="L106" s="12">
        <v>526289.75</v>
      </c>
      <c r="M106" s="12">
        <f>17542992.36+4425935.14</f>
        <v>21968927.5</v>
      </c>
      <c r="N106" s="12">
        <v>5553666.21</v>
      </c>
      <c r="O106" s="12">
        <v>10392823.6</v>
      </c>
      <c r="P106" s="12">
        <f>6812568-1500387</f>
        <v>5312181</v>
      </c>
      <c r="Q106" s="12"/>
      <c r="R106" s="12">
        <f t="shared" si="9"/>
        <v>16174025.056000002</v>
      </c>
      <c r="S106" s="12"/>
      <c r="T106" s="12">
        <v>16174025.056000002</v>
      </c>
      <c r="U106" s="12"/>
      <c r="V106" s="12">
        <f t="shared" si="14"/>
        <v>13836238.800000001</v>
      </c>
      <c r="W106" s="12">
        <v>13305094.4</v>
      </c>
      <c r="X106" s="12">
        <v>531144.4</v>
      </c>
      <c r="Y106" s="13">
        <f t="shared" si="8"/>
        <v>191179735.06146663</v>
      </c>
    </row>
    <row r="107" spans="1:25" ht="42" customHeight="1" x14ac:dyDescent="0.25">
      <c r="A107" s="10">
        <f t="shared" si="10"/>
        <v>98</v>
      </c>
      <c r="B107" s="14" t="s">
        <v>126</v>
      </c>
      <c r="C107" s="26">
        <v>1340013</v>
      </c>
      <c r="D107" s="12">
        <f t="shared" si="13"/>
        <v>81318641.502000034</v>
      </c>
      <c r="E107" s="12">
        <v>81318641.502000034</v>
      </c>
      <c r="F107" s="12"/>
      <c r="G107" s="12">
        <f t="shared" si="6"/>
        <v>182366533.52999997</v>
      </c>
      <c r="H107" s="12">
        <f t="shared" si="12"/>
        <v>137181207.13999999</v>
      </c>
      <c r="I107" s="12">
        <v>66707993.920000002</v>
      </c>
      <c r="J107" s="12">
        <v>1753663.7299999981</v>
      </c>
      <c r="K107" s="12">
        <v>33353997</v>
      </c>
      <c r="L107" s="12">
        <v>979988.57</v>
      </c>
      <c r="M107" s="12">
        <v>34385563.920000002</v>
      </c>
      <c r="N107" s="12">
        <f>10257084.71+309470.1</f>
        <v>10566554.810000001</v>
      </c>
      <c r="O107" s="12">
        <v>22940131.579999998</v>
      </c>
      <c r="P107" s="12">
        <v>11678640</v>
      </c>
      <c r="Q107" s="12"/>
      <c r="R107" s="12">
        <f t="shared" si="9"/>
        <v>39215885.721599996</v>
      </c>
      <c r="S107" s="12">
        <v>4234599.1295999996</v>
      </c>
      <c r="T107" s="12">
        <v>34981286.592</v>
      </c>
      <c r="U107" s="12"/>
      <c r="V107" s="12">
        <f t="shared" si="14"/>
        <v>22240525.940000001</v>
      </c>
      <c r="W107" s="12">
        <v>21703152.640000001</v>
      </c>
      <c r="X107" s="12">
        <v>537373.30000000005</v>
      </c>
      <c r="Y107" s="13">
        <f t="shared" si="8"/>
        <v>325141586.6936</v>
      </c>
    </row>
    <row r="108" spans="1:25" ht="38.1" customHeight="1" x14ac:dyDescent="0.25">
      <c r="A108" s="10">
        <f t="shared" si="10"/>
        <v>99</v>
      </c>
      <c r="B108" s="14" t="s">
        <v>127</v>
      </c>
      <c r="C108" s="26">
        <v>1340014</v>
      </c>
      <c r="D108" s="12">
        <f t="shared" si="13"/>
        <v>318847616.43000001</v>
      </c>
      <c r="E108" s="12">
        <v>318847616.43000001</v>
      </c>
      <c r="F108" s="12"/>
      <c r="G108" s="12">
        <f t="shared" si="6"/>
        <v>304140476.02999997</v>
      </c>
      <c r="H108" s="12">
        <f t="shared" si="12"/>
        <v>205658658.95999998</v>
      </c>
      <c r="I108" s="12">
        <v>96606902.260000005</v>
      </c>
      <c r="J108" s="12">
        <v>1195136.9599999888</v>
      </c>
      <c r="K108" s="12">
        <v>48303451.159999996</v>
      </c>
      <c r="L108" s="12">
        <v>0</v>
      </c>
      <c r="M108" s="12">
        <f>51237390.12+8315778.46</f>
        <v>59553168.579999998</v>
      </c>
      <c r="N108" s="12">
        <f>16458894.07+93921.1</f>
        <v>16552815.17</v>
      </c>
      <c r="O108" s="12">
        <f>36959141.16+41459.52-1000000</f>
        <v>36000600.68</v>
      </c>
      <c r="P108" s="12">
        <v>42427525.899999999</v>
      </c>
      <c r="Q108" s="12">
        <v>3500875.32</v>
      </c>
      <c r="R108" s="12">
        <f t="shared" si="9"/>
        <v>63277868.371199995</v>
      </c>
      <c r="S108" s="12">
        <v>22798762.022400003</v>
      </c>
      <c r="T108" s="12">
        <v>40479106.348799989</v>
      </c>
      <c r="U108" s="12"/>
      <c r="V108" s="12">
        <f t="shared" si="14"/>
        <v>49114759.399999999</v>
      </c>
      <c r="W108" s="12">
        <v>48040012.799999997</v>
      </c>
      <c r="X108" s="12">
        <v>1074746.6000000001</v>
      </c>
      <c r="Y108" s="13">
        <f t="shared" si="8"/>
        <v>735380720.23119998</v>
      </c>
    </row>
    <row r="109" spans="1:25" ht="54.75" customHeight="1" x14ac:dyDescent="0.25">
      <c r="A109" s="10">
        <f t="shared" si="10"/>
        <v>100</v>
      </c>
      <c r="B109" s="14" t="s">
        <v>128</v>
      </c>
      <c r="C109" s="26">
        <v>1307014</v>
      </c>
      <c r="D109" s="12">
        <f t="shared" si="13"/>
        <v>0</v>
      </c>
      <c r="E109" s="12"/>
      <c r="F109" s="12"/>
      <c r="G109" s="12">
        <f t="shared" si="6"/>
        <v>38524006.399999999</v>
      </c>
      <c r="H109" s="12">
        <f t="shared" si="12"/>
        <v>0</v>
      </c>
      <c r="I109" s="12">
        <v>0</v>
      </c>
      <c r="J109" s="12">
        <v>0</v>
      </c>
      <c r="K109" s="12"/>
      <c r="L109" s="12"/>
      <c r="M109" s="12"/>
      <c r="N109" s="12"/>
      <c r="O109" s="12"/>
      <c r="P109" s="12">
        <v>38524006.399999999</v>
      </c>
      <c r="Q109" s="12"/>
      <c r="R109" s="12">
        <f t="shared" si="9"/>
        <v>0</v>
      </c>
      <c r="S109" s="12"/>
      <c r="T109" s="12"/>
      <c r="U109" s="12"/>
      <c r="V109" s="12">
        <f t="shared" si="14"/>
        <v>0</v>
      </c>
      <c r="W109" s="12"/>
      <c r="X109" s="12"/>
      <c r="Y109" s="13">
        <f t="shared" si="8"/>
        <v>38524006.399999999</v>
      </c>
    </row>
    <row r="110" spans="1:25" ht="30" customHeight="1" x14ac:dyDescent="0.25">
      <c r="A110" s="10">
        <f t="shared" si="10"/>
        <v>101</v>
      </c>
      <c r="B110" s="11" t="s">
        <v>129</v>
      </c>
      <c r="C110" s="26">
        <v>1340006</v>
      </c>
      <c r="D110" s="12">
        <f t="shared" si="13"/>
        <v>113615298.80399999</v>
      </c>
      <c r="E110" s="12">
        <v>113615298.80399999</v>
      </c>
      <c r="F110" s="12"/>
      <c r="G110" s="12">
        <f t="shared" si="6"/>
        <v>153895158.72</v>
      </c>
      <c r="H110" s="12">
        <f t="shared" si="12"/>
        <v>127406956.89</v>
      </c>
      <c r="I110" s="12">
        <v>62118496.149999999</v>
      </c>
      <c r="J110" s="12">
        <v>1440892.9500000016</v>
      </c>
      <c r="K110" s="12">
        <v>31059248.120000001</v>
      </c>
      <c r="L110" s="12">
        <v>768476.25</v>
      </c>
      <c r="M110" s="12">
        <v>32019843.420000002</v>
      </c>
      <c r="N110" s="12">
        <v>6987400.5499999998</v>
      </c>
      <c r="O110" s="12">
        <v>14743899.75</v>
      </c>
      <c r="P110" s="12">
        <f>6812540-2141084</f>
        <v>4671456</v>
      </c>
      <c r="Q110" s="12">
        <f>78958.8+6486.72999999672</f>
        <v>85445.529999996725</v>
      </c>
      <c r="R110" s="12">
        <f t="shared" si="9"/>
        <v>30766398.163200002</v>
      </c>
      <c r="S110" s="12">
        <v>22529523.878400002</v>
      </c>
      <c r="T110" s="12">
        <v>8236874.2847999996</v>
      </c>
      <c r="U110" s="12"/>
      <c r="V110" s="12">
        <f t="shared" si="14"/>
        <v>25936186.740000002</v>
      </c>
      <c r="W110" s="12">
        <v>25398813.440000001</v>
      </c>
      <c r="X110" s="12">
        <v>537373.30000000005</v>
      </c>
      <c r="Y110" s="13">
        <f t="shared" si="8"/>
        <v>324213042.42719996</v>
      </c>
    </row>
    <row r="111" spans="1:25" ht="38.1" customHeight="1" x14ac:dyDescent="0.25">
      <c r="A111" s="10">
        <f t="shared" si="10"/>
        <v>102</v>
      </c>
      <c r="B111" s="11" t="s">
        <v>130</v>
      </c>
      <c r="C111" s="26">
        <v>6349008</v>
      </c>
      <c r="D111" s="12">
        <f t="shared" si="13"/>
        <v>61682773.151999995</v>
      </c>
      <c r="E111" s="12">
        <v>61682773.151999995</v>
      </c>
      <c r="F111" s="12"/>
      <c r="G111" s="12">
        <f t="shared" si="6"/>
        <v>19081810.550000001</v>
      </c>
      <c r="H111" s="12">
        <f t="shared" si="12"/>
        <v>15879886.260000002</v>
      </c>
      <c r="I111" s="12">
        <v>7815063.2599999998</v>
      </c>
      <c r="J111" s="12">
        <v>68482.480000000214</v>
      </c>
      <c r="K111" s="12">
        <v>3907531.65</v>
      </c>
      <c r="L111" s="12">
        <v>60425.73</v>
      </c>
      <c r="M111" s="12">
        <v>4028383.1399999997</v>
      </c>
      <c r="N111" s="12">
        <f>1768944.29-50000</f>
        <v>1718944.29</v>
      </c>
      <c r="O111" s="12">
        <f>424102-50000</f>
        <v>374102</v>
      </c>
      <c r="P111" s="12">
        <v>973220</v>
      </c>
      <c r="Q111" s="12">
        <v>135658</v>
      </c>
      <c r="R111" s="12">
        <f t="shared" si="9"/>
        <v>8167520.3903999999</v>
      </c>
      <c r="S111" s="12">
        <v>3824493.1199999996</v>
      </c>
      <c r="T111" s="12">
        <v>4343027.2703999998</v>
      </c>
      <c r="U111" s="12"/>
      <c r="V111" s="12">
        <f t="shared" si="14"/>
        <v>0</v>
      </c>
      <c r="W111" s="12"/>
      <c r="X111" s="12"/>
      <c r="Y111" s="13">
        <f t="shared" si="8"/>
        <v>88932104.092399999</v>
      </c>
    </row>
    <row r="112" spans="1:25" ht="38.1" customHeight="1" x14ac:dyDescent="0.25">
      <c r="A112" s="10">
        <f t="shared" si="10"/>
        <v>103</v>
      </c>
      <c r="B112" s="11" t="s">
        <v>131</v>
      </c>
      <c r="C112" s="26">
        <v>1340007</v>
      </c>
      <c r="D112" s="12">
        <f t="shared" si="13"/>
        <v>186091667.27199998</v>
      </c>
      <c r="E112" s="12">
        <v>186091667.27199998</v>
      </c>
      <c r="F112" s="12"/>
      <c r="G112" s="12">
        <f t="shared" si="6"/>
        <v>214614140.37</v>
      </c>
      <c r="H112" s="12">
        <f>SUM(I112:M112)</f>
        <v>152426086.30000001</v>
      </c>
      <c r="I112" s="12">
        <v>68842504.379999995</v>
      </c>
      <c r="J112" s="12">
        <v>2022692.1300000048</v>
      </c>
      <c r="K112" s="12">
        <v>36228320.649999999</v>
      </c>
      <c r="L112" s="12">
        <v>1120463.53</v>
      </c>
      <c r="M112" s="12">
        <f>38280262.77+5931842.84</f>
        <v>44212105.609999999</v>
      </c>
      <c r="N112" s="12">
        <v>12361963.790000001</v>
      </c>
      <c r="O112" s="12">
        <f>23609339.84+24616.59</f>
        <v>23633956.43</v>
      </c>
      <c r="P112" s="12">
        <v>23843890</v>
      </c>
      <c r="Q112" s="12">
        <f>3236074-887830.15</f>
        <v>2348243.85</v>
      </c>
      <c r="R112" s="12">
        <f t="shared" si="9"/>
        <v>32589965.85600001</v>
      </c>
      <c r="S112" s="12">
        <v>317839.87199999997</v>
      </c>
      <c r="T112" s="12">
        <v>32272125.984000009</v>
      </c>
      <c r="U112" s="12"/>
      <c r="V112" s="12">
        <f t="shared" si="14"/>
        <v>34228474.099999994</v>
      </c>
      <c r="W112" s="12">
        <v>33669100.799999997</v>
      </c>
      <c r="X112" s="12">
        <v>559373.30000000005</v>
      </c>
      <c r="Y112" s="13">
        <f t="shared" si="8"/>
        <v>467524247.59799993</v>
      </c>
    </row>
    <row r="113" spans="1:25" ht="38.1" customHeight="1" x14ac:dyDescent="0.25">
      <c r="A113" s="10">
        <f t="shared" si="10"/>
        <v>104</v>
      </c>
      <c r="B113" s="11" t="s">
        <v>132</v>
      </c>
      <c r="C113" s="26">
        <v>1304001</v>
      </c>
      <c r="D113" s="12">
        <f t="shared" si="13"/>
        <v>0</v>
      </c>
      <c r="E113" s="12"/>
      <c r="F113" s="12"/>
      <c r="G113" s="12">
        <f t="shared" si="6"/>
        <v>6666803.3599999994</v>
      </c>
      <c r="H113" s="12">
        <f t="shared" si="12"/>
        <v>0</v>
      </c>
      <c r="I113" s="12">
        <v>0</v>
      </c>
      <c r="J113" s="12">
        <v>0</v>
      </c>
      <c r="K113" s="12"/>
      <c r="L113" s="12"/>
      <c r="M113" s="12"/>
      <c r="N113" s="12"/>
      <c r="O113" s="12"/>
      <c r="P113" s="12">
        <v>4885500.0599999996</v>
      </c>
      <c r="Q113" s="12">
        <v>1781303.3</v>
      </c>
      <c r="R113" s="12">
        <f t="shared" si="9"/>
        <v>0</v>
      </c>
      <c r="S113" s="12"/>
      <c r="T113" s="12"/>
      <c r="U113" s="12"/>
      <c r="V113" s="12">
        <f t="shared" si="14"/>
        <v>0</v>
      </c>
      <c r="W113" s="12"/>
      <c r="X113" s="12"/>
      <c r="Y113" s="13">
        <f t="shared" si="8"/>
        <v>6666803.3599999994</v>
      </c>
    </row>
    <row r="114" spans="1:25" ht="38.1" customHeight="1" x14ac:dyDescent="0.25">
      <c r="A114" s="10">
        <f t="shared" si="10"/>
        <v>105</v>
      </c>
      <c r="B114" s="11" t="s">
        <v>133</v>
      </c>
      <c r="C114" s="26">
        <v>1343008</v>
      </c>
      <c r="D114" s="12">
        <f t="shared" si="13"/>
        <v>135371131.44799998</v>
      </c>
      <c r="E114" s="12">
        <v>135371131.44799998</v>
      </c>
      <c r="F114" s="12"/>
      <c r="G114" s="12">
        <f t="shared" si="6"/>
        <v>104629479.06999999</v>
      </c>
      <c r="H114" s="12">
        <f t="shared" ref="H114:H120" si="15">SUM(I114:M114)</f>
        <v>80220056.319999993</v>
      </c>
      <c r="I114" s="12">
        <v>38363201.240000002</v>
      </c>
      <c r="J114" s="12">
        <v>336172.38999999792</v>
      </c>
      <c r="K114" s="12">
        <v>20188608.309999999</v>
      </c>
      <c r="L114" s="12"/>
      <c r="M114" s="12">
        <v>21332074.379999999</v>
      </c>
      <c r="N114" s="12">
        <v>7005260.25</v>
      </c>
      <c r="O114" s="12">
        <v>10640283.5</v>
      </c>
      <c r="P114" s="12">
        <v>6763879</v>
      </c>
      <c r="Q114" s="12"/>
      <c r="R114" s="12">
        <f t="shared" si="9"/>
        <v>22432397.568</v>
      </c>
      <c r="S114" s="12">
        <v>12902601.600000001</v>
      </c>
      <c r="T114" s="12">
        <v>9529795.9679999985</v>
      </c>
      <c r="U114" s="12"/>
      <c r="V114" s="12">
        <f t="shared" si="14"/>
        <v>25731628.66</v>
      </c>
      <c r="W114" s="12">
        <v>25194255.359999999</v>
      </c>
      <c r="X114" s="12">
        <v>537373.30000000005</v>
      </c>
      <c r="Y114" s="13">
        <f t="shared" si="8"/>
        <v>288164636.74599993</v>
      </c>
    </row>
    <row r="115" spans="1:25" ht="38.1" customHeight="1" x14ac:dyDescent="0.25">
      <c r="A115" s="10">
        <f t="shared" si="10"/>
        <v>106</v>
      </c>
      <c r="B115" s="14" t="s">
        <v>134</v>
      </c>
      <c r="C115" s="26">
        <v>1340010</v>
      </c>
      <c r="D115" s="12">
        <f t="shared" si="13"/>
        <v>207641264.34800002</v>
      </c>
      <c r="E115" s="12">
        <v>207641264.34800002</v>
      </c>
      <c r="F115" s="12"/>
      <c r="G115" s="12">
        <f t="shared" si="6"/>
        <v>230286265.11000001</v>
      </c>
      <c r="H115" s="12">
        <f t="shared" si="15"/>
        <v>192839997.75999999</v>
      </c>
      <c r="I115" s="12">
        <v>88813161.25</v>
      </c>
      <c r="J115" s="12">
        <v>1419179.3499999971</v>
      </c>
      <c r="K115" s="12">
        <v>46395442.020000003</v>
      </c>
      <c r="L115" s="12">
        <v>320459.84999999998</v>
      </c>
      <c r="M115" s="12">
        <f>49963504.17+5928251.12</f>
        <v>55891755.289999999</v>
      </c>
      <c r="N115" s="12">
        <f>7810055.5+300000</f>
        <v>8110055.5</v>
      </c>
      <c r="O115" s="12">
        <f>20554012.11+29799.03+14450.73</f>
        <v>20598261.870000001</v>
      </c>
      <c r="P115" s="12">
        <f>8986713.48-500235.08</f>
        <v>8486478.4000000004</v>
      </c>
      <c r="Q115" s="12">
        <f>236876.4+14595.18</f>
        <v>251471.58</v>
      </c>
      <c r="R115" s="12">
        <f t="shared" si="9"/>
        <v>22368135.283199999</v>
      </c>
      <c r="S115" s="12">
        <v>10405359.9552</v>
      </c>
      <c r="T115" s="12">
        <v>11962775.328</v>
      </c>
      <c r="U115" s="12"/>
      <c r="V115" s="12">
        <f t="shared" si="14"/>
        <v>25094735.220000003</v>
      </c>
      <c r="W115" s="12">
        <v>24557361.920000002</v>
      </c>
      <c r="X115" s="12">
        <v>537373.30000000005</v>
      </c>
      <c r="Y115" s="13">
        <f t="shared" si="8"/>
        <v>485390399.9612</v>
      </c>
    </row>
    <row r="116" spans="1:25" ht="38.1" customHeight="1" x14ac:dyDescent="0.25">
      <c r="A116" s="10">
        <f t="shared" si="10"/>
        <v>107</v>
      </c>
      <c r="B116" s="11" t="s">
        <v>135</v>
      </c>
      <c r="C116" s="26">
        <v>1343004</v>
      </c>
      <c r="D116" s="12">
        <f t="shared" si="13"/>
        <v>131035413.99199997</v>
      </c>
      <c r="E116" s="12">
        <v>131035413.99199997</v>
      </c>
      <c r="F116" s="12"/>
      <c r="G116" s="12">
        <f t="shared" si="6"/>
        <v>184799460.93000001</v>
      </c>
      <c r="H116" s="12">
        <f t="shared" si="15"/>
        <v>143627620.62</v>
      </c>
      <c r="I116" s="12">
        <v>63532438.420000002</v>
      </c>
      <c r="J116" s="12">
        <v>1866674.7400000012</v>
      </c>
      <c r="K116" s="12">
        <v>35603707.439999998</v>
      </c>
      <c r="L116" s="12">
        <v>886850.73</v>
      </c>
      <c r="M116" s="12">
        <f>38682939.75+3055009.54</f>
        <v>41737949.289999999</v>
      </c>
      <c r="N116" s="12">
        <v>8528838.3100000005</v>
      </c>
      <c r="O116" s="12">
        <v>21966778.600000001</v>
      </c>
      <c r="P116" s="12">
        <f>16224550.62-1545473.36-4002853.86</f>
        <v>10676223.4</v>
      </c>
      <c r="Q116" s="12"/>
      <c r="R116" s="12">
        <f t="shared" si="9"/>
        <v>14150894.5536</v>
      </c>
      <c r="S116" s="12">
        <v>3430857.6960000005</v>
      </c>
      <c r="T116" s="12">
        <v>10720036.8576</v>
      </c>
      <c r="U116" s="12"/>
      <c r="V116" s="12">
        <f t="shared" si="14"/>
        <v>27892726.900000002</v>
      </c>
      <c r="W116" s="12">
        <v>27355353.600000001</v>
      </c>
      <c r="X116" s="12">
        <v>537373.30000000005</v>
      </c>
      <c r="Y116" s="13">
        <f t="shared" si="8"/>
        <v>357878496.37559998</v>
      </c>
    </row>
    <row r="117" spans="1:25" ht="38.1" customHeight="1" x14ac:dyDescent="0.25">
      <c r="A117" s="10">
        <f t="shared" si="10"/>
        <v>108</v>
      </c>
      <c r="B117" s="11" t="s">
        <v>136</v>
      </c>
      <c r="C117" s="26">
        <v>1343171</v>
      </c>
      <c r="D117" s="12">
        <f t="shared" si="13"/>
        <v>103389593.55311999</v>
      </c>
      <c r="E117" s="12">
        <v>103389593.55311999</v>
      </c>
      <c r="F117" s="12"/>
      <c r="G117" s="12">
        <f t="shared" si="6"/>
        <v>153521760.32999998</v>
      </c>
      <c r="H117" s="12">
        <f t="shared" si="15"/>
        <v>119859912.73999999</v>
      </c>
      <c r="I117" s="12">
        <v>55571309.75</v>
      </c>
      <c r="J117" s="12">
        <v>286450.04999999702</v>
      </c>
      <c r="K117" s="12">
        <v>29030105.969999999</v>
      </c>
      <c r="L117" s="12"/>
      <c r="M117" s="12">
        <f>31262679.21+3709367.76</f>
        <v>34972046.969999999</v>
      </c>
      <c r="N117" s="12">
        <f>6315093.67+207838.32</f>
        <v>6522931.9900000002</v>
      </c>
      <c r="O117" s="12">
        <v>15168309.6</v>
      </c>
      <c r="P117" s="12">
        <v>11970606</v>
      </c>
      <c r="Q117" s="12"/>
      <c r="R117" s="12">
        <f t="shared" si="9"/>
        <v>10166710.041600002</v>
      </c>
      <c r="S117" s="12">
        <v>6994984.4160000011</v>
      </c>
      <c r="T117" s="12">
        <v>3171725.6256000004</v>
      </c>
      <c r="U117" s="12"/>
      <c r="V117" s="12">
        <f t="shared" si="14"/>
        <v>16955199.289999999</v>
      </c>
      <c r="W117" s="12">
        <v>16686512.640000001</v>
      </c>
      <c r="X117" s="12">
        <v>268686.65000000002</v>
      </c>
      <c r="Y117" s="13">
        <f t="shared" si="8"/>
        <v>284033263.21472001</v>
      </c>
    </row>
    <row r="118" spans="1:25" ht="38.1" customHeight="1" x14ac:dyDescent="0.25">
      <c r="A118" s="10">
        <f t="shared" si="10"/>
        <v>109</v>
      </c>
      <c r="B118" s="11" t="s">
        <v>137</v>
      </c>
      <c r="C118" s="26">
        <v>1340003</v>
      </c>
      <c r="D118" s="12">
        <f t="shared" si="13"/>
        <v>14315238.84</v>
      </c>
      <c r="E118" s="12">
        <v>14315238.84</v>
      </c>
      <c r="F118" s="12"/>
      <c r="G118" s="12">
        <f t="shared" si="6"/>
        <v>39321229.479999997</v>
      </c>
      <c r="H118" s="12">
        <f t="shared" si="15"/>
        <v>36077784.57</v>
      </c>
      <c r="I118" s="12">
        <v>17621382.969999999</v>
      </c>
      <c r="J118" s="12">
        <v>90831.88000000047</v>
      </c>
      <c r="K118" s="12">
        <v>8995930.5099999998</v>
      </c>
      <c r="L118" s="12"/>
      <c r="M118" s="12">
        <v>9369639.2100000009</v>
      </c>
      <c r="N118" s="12">
        <v>794965.18</v>
      </c>
      <c r="O118" s="12">
        <v>1484991.93</v>
      </c>
      <c r="P118" s="12">
        <v>963487.8</v>
      </c>
      <c r="Q118" s="12"/>
      <c r="R118" s="12">
        <f t="shared" si="9"/>
        <v>3294078.5471999999</v>
      </c>
      <c r="S118" s="12">
        <v>1778360.3711999997</v>
      </c>
      <c r="T118" s="12">
        <v>1515718.176</v>
      </c>
      <c r="U118" s="12"/>
      <c r="V118" s="12">
        <f t="shared" si="14"/>
        <v>2072876.26</v>
      </c>
      <c r="W118" s="12">
        <v>1965401.6</v>
      </c>
      <c r="X118" s="12">
        <v>107474.66</v>
      </c>
      <c r="Y118" s="13">
        <f t="shared" si="8"/>
        <v>59003423.127199993</v>
      </c>
    </row>
    <row r="119" spans="1:25" ht="38.1" customHeight="1" x14ac:dyDescent="0.25">
      <c r="A119" s="10">
        <f t="shared" si="10"/>
        <v>110</v>
      </c>
      <c r="B119" s="11" t="s">
        <v>138</v>
      </c>
      <c r="C119" s="26">
        <v>1340001</v>
      </c>
      <c r="D119" s="12">
        <f t="shared" si="13"/>
        <v>33370037.552000001</v>
      </c>
      <c r="E119" s="12">
        <v>33370037.552000001</v>
      </c>
      <c r="F119" s="12"/>
      <c r="G119" s="12">
        <f t="shared" si="6"/>
        <v>42612122</v>
      </c>
      <c r="H119" s="12">
        <f t="shared" si="15"/>
        <v>34927167.670000002</v>
      </c>
      <c r="I119" s="12">
        <v>16719972.26</v>
      </c>
      <c r="J119" s="12">
        <v>517112.53999999724</v>
      </c>
      <c r="K119" s="12">
        <v>8535749.3800000008</v>
      </c>
      <c r="L119" s="12">
        <v>263992.25</v>
      </c>
      <c r="M119" s="12">
        <v>8890341.2400000002</v>
      </c>
      <c r="N119" s="12">
        <v>1482833.3299999998</v>
      </c>
      <c r="O119" s="12">
        <v>2584969</v>
      </c>
      <c r="P119" s="17">
        <v>3617152</v>
      </c>
      <c r="Q119" s="12"/>
      <c r="R119" s="12">
        <f t="shared" si="9"/>
        <v>13720995.187199999</v>
      </c>
      <c r="S119" s="12">
        <v>13396689.319999998</v>
      </c>
      <c r="T119" s="12">
        <v>324305.86719999998</v>
      </c>
      <c r="U119" s="12"/>
      <c r="V119" s="12">
        <f t="shared" si="14"/>
        <v>3210592.4400000004</v>
      </c>
      <c r="W119" s="12">
        <v>3102387.2</v>
      </c>
      <c r="X119" s="12">
        <v>108205.24</v>
      </c>
      <c r="Y119" s="13">
        <f t="shared" si="8"/>
        <v>92913747.179199994</v>
      </c>
    </row>
    <row r="120" spans="1:25" ht="38.1" customHeight="1" x14ac:dyDescent="0.25">
      <c r="A120" s="10">
        <f t="shared" si="10"/>
        <v>111</v>
      </c>
      <c r="B120" s="11" t="s">
        <v>139</v>
      </c>
      <c r="C120" s="26">
        <v>1340012</v>
      </c>
      <c r="D120" s="12">
        <f t="shared" si="13"/>
        <v>90189750.673999995</v>
      </c>
      <c r="E120" s="12">
        <v>90189750.673999995</v>
      </c>
      <c r="F120" s="12"/>
      <c r="G120" s="12">
        <f t="shared" si="6"/>
        <v>140867867.13</v>
      </c>
      <c r="H120" s="12">
        <f t="shared" si="15"/>
        <v>123938823.03</v>
      </c>
      <c r="I120" s="12">
        <v>59596809.509999998</v>
      </c>
      <c r="J120" s="12">
        <v>1474560.2499999991</v>
      </c>
      <c r="K120" s="12">
        <v>30424896.66</v>
      </c>
      <c r="L120" s="12">
        <v>753749.78</v>
      </c>
      <c r="M120" s="12">
        <v>31688806.829999998</v>
      </c>
      <c r="N120" s="12">
        <v>3253912.5900000003</v>
      </c>
      <c r="O120" s="12">
        <v>5389959.5099999998</v>
      </c>
      <c r="P120" s="12">
        <v>8285172</v>
      </c>
      <c r="Q120" s="12"/>
      <c r="R120" s="12">
        <f t="shared" si="9"/>
        <v>13995681.739200002</v>
      </c>
      <c r="S120" s="12">
        <v>8110244.6040000012</v>
      </c>
      <c r="T120" s="12">
        <v>5885437.1352000004</v>
      </c>
      <c r="U120" s="12"/>
      <c r="V120" s="12">
        <f t="shared" si="14"/>
        <v>12208855.939999999</v>
      </c>
      <c r="W120" s="12">
        <v>12099399.68</v>
      </c>
      <c r="X120" s="12">
        <v>109456.26</v>
      </c>
      <c r="Y120" s="13">
        <f t="shared" si="8"/>
        <v>257262155.48319998</v>
      </c>
    </row>
    <row r="121" spans="1:25" ht="38.1" customHeight="1" x14ac:dyDescent="0.25">
      <c r="A121" s="10">
        <f t="shared" si="10"/>
        <v>112</v>
      </c>
      <c r="B121" s="11" t="s">
        <v>140</v>
      </c>
      <c r="C121" s="26">
        <v>2106184</v>
      </c>
      <c r="D121" s="12">
        <f t="shared" si="13"/>
        <v>0</v>
      </c>
      <c r="E121" s="12"/>
      <c r="F121" s="12"/>
      <c r="G121" s="12">
        <f t="shared" si="6"/>
        <v>0</v>
      </c>
      <c r="H121" s="12">
        <f>SUM(I121:M121)</f>
        <v>0</v>
      </c>
      <c r="I121" s="12">
        <v>0</v>
      </c>
      <c r="J121" s="12">
        <v>0</v>
      </c>
      <c r="K121" s="12"/>
      <c r="L121" s="12"/>
      <c r="M121" s="12"/>
      <c r="N121" s="12"/>
      <c r="O121" s="12"/>
      <c r="P121" s="12"/>
      <c r="Q121" s="12"/>
      <c r="R121" s="12">
        <f t="shared" si="9"/>
        <v>564242</v>
      </c>
      <c r="S121" s="12">
        <v>564242</v>
      </c>
      <c r="T121" s="12"/>
      <c r="U121" s="12"/>
      <c r="V121" s="12">
        <f t="shared" si="14"/>
        <v>0</v>
      </c>
      <c r="W121" s="12"/>
      <c r="X121" s="12"/>
      <c r="Y121" s="13">
        <f t="shared" si="8"/>
        <v>564242</v>
      </c>
    </row>
    <row r="122" spans="1:25" ht="38.1" customHeight="1" x14ac:dyDescent="0.25">
      <c r="A122" s="10">
        <f t="shared" si="10"/>
        <v>113</v>
      </c>
      <c r="B122" s="11" t="s">
        <v>141</v>
      </c>
      <c r="C122" s="26">
        <v>2138207</v>
      </c>
      <c r="D122" s="12">
        <f t="shared" si="13"/>
        <v>318738.42420000001</v>
      </c>
      <c r="E122" s="12"/>
      <c r="F122" s="12">
        <v>318738.42420000001</v>
      </c>
      <c r="G122" s="12">
        <f t="shared" si="6"/>
        <v>0</v>
      </c>
      <c r="H122" s="12">
        <f t="shared" si="12"/>
        <v>0</v>
      </c>
      <c r="I122" s="12">
        <v>0</v>
      </c>
      <c r="J122" s="12">
        <v>0</v>
      </c>
      <c r="K122" s="12"/>
      <c r="L122" s="12"/>
      <c r="M122" s="12"/>
      <c r="N122" s="12"/>
      <c r="O122" s="12"/>
      <c r="P122" s="12"/>
      <c r="Q122" s="12"/>
      <c r="R122" s="12">
        <f t="shared" si="9"/>
        <v>0</v>
      </c>
      <c r="S122" s="12"/>
      <c r="T122" s="12"/>
      <c r="U122" s="12"/>
      <c r="V122" s="12">
        <f t="shared" si="14"/>
        <v>0</v>
      </c>
      <c r="W122" s="12"/>
      <c r="X122" s="12"/>
      <c r="Y122" s="13">
        <f t="shared" si="8"/>
        <v>318738.42420000001</v>
      </c>
    </row>
    <row r="123" spans="1:25" s="20" customFormat="1" ht="24.6" customHeight="1" x14ac:dyDescent="0.25">
      <c r="A123" s="18"/>
      <c r="B123" s="19" t="s">
        <v>11</v>
      </c>
      <c r="C123" s="19"/>
      <c r="D123" s="13">
        <f t="shared" ref="D123:X123" si="16">SUM(D10:D122)</f>
        <v>10453978272.489826</v>
      </c>
      <c r="E123" s="13">
        <f>SUM(E10:E122)</f>
        <v>9526879210.0697689</v>
      </c>
      <c r="F123" s="13">
        <f>SUM(F10:F122)</f>
        <v>927099062.42005002</v>
      </c>
      <c r="G123" s="13">
        <f>SUM(G10:G122)</f>
        <v>8454520535.8499985</v>
      </c>
      <c r="H123" s="13">
        <f t="shared" si="16"/>
        <v>4222490893.6100006</v>
      </c>
      <c r="I123" s="13">
        <f t="shared" si="16"/>
        <v>2021276320.6700001</v>
      </c>
      <c r="J123" s="13">
        <f t="shared" si="16"/>
        <v>48516210.889999941</v>
      </c>
      <c r="K123" s="13">
        <f t="shared" si="16"/>
        <v>1025612369.3999996</v>
      </c>
      <c r="L123" s="13">
        <f t="shared" si="16"/>
        <v>23051843.429999996</v>
      </c>
      <c r="M123" s="13">
        <f t="shared" si="16"/>
        <v>1104034149.22</v>
      </c>
      <c r="N123" s="13">
        <f t="shared" si="16"/>
        <v>430784606.11000007</v>
      </c>
      <c r="O123" s="13">
        <f t="shared" si="16"/>
        <v>750481549.36000001</v>
      </c>
      <c r="P123" s="13">
        <f t="shared" si="16"/>
        <v>2251539890.1500006</v>
      </c>
      <c r="Q123" s="13">
        <f t="shared" si="16"/>
        <v>799223596.61999989</v>
      </c>
      <c r="R123" s="13">
        <f t="shared" si="16"/>
        <v>1779046935.8144004</v>
      </c>
      <c r="S123" s="13">
        <f t="shared" si="16"/>
        <v>615679824.11599994</v>
      </c>
      <c r="T123" s="13">
        <f t="shared" si="16"/>
        <v>1163367111.6984</v>
      </c>
      <c r="U123" s="13">
        <f t="shared" si="16"/>
        <v>453105765.98999995</v>
      </c>
      <c r="V123" s="13">
        <f t="shared" si="16"/>
        <v>1475449721.4600003</v>
      </c>
      <c r="W123" s="13">
        <f t="shared" si="16"/>
        <v>1460445312.0000002</v>
      </c>
      <c r="X123" s="13">
        <f t="shared" si="16"/>
        <v>15004409.460000006</v>
      </c>
      <c r="Y123" s="13">
        <f>SUM(Y10:Y122)</f>
        <v>22616101231.60421</v>
      </c>
    </row>
    <row r="124" spans="1:25" x14ac:dyDescent="0.25">
      <c r="G124" s="21"/>
      <c r="Y124" s="22"/>
    </row>
    <row r="126" spans="1:25" x14ac:dyDescent="0.25">
      <c r="Y126" s="21"/>
    </row>
  </sheetData>
  <mergeCells count="30">
    <mergeCell ref="B4:V4"/>
    <mergeCell ref="Q7:Q9"/>
    <mergeCell ref="R7:R9"/>
    <mergeCell ref="S7:S9"/>
    <mergeCell ref="T7:T9"/>
    <mergeCell ref="V7:V9"/>
    <mergeCell ref="N7:N9"/>
    <mergeCell ref="O7:O9"/>
    <mergeCell ref="P7:P9"/>
    <mergeCell ref="X7:X9"/>
    <mergeCell ref="I8:J8"/>
    <mergeCell ref="K8:L8"/>
    <mergeCell ref="M8:M9"/>
    <mergeCell ref="W7:W9"/>
    <mergeCell ref="V1:Y2"/>
    <mergeCell ref="A6:A8"/>
    <mergeCell ref="B6:B9"/>
    <mergeCell ref="C6:C9"/>
    <mergeCell ref="D6:F6"/>
    <mergeCell ref="G6:Q6"/>
    <mergeCell ref="R6:T6"/>
    <mergeCell ref="U6:U9"/>
    <mergeCell ref="V6:X6"/>
    <mergeCell ref="Y6:Y9"/>
    <mergeCell ref="D7:D9"/>
    <mergeCell ref="E7:E9"/>
    <mergeCell ref="F7:F9"/>
    <mergeCell ref="G7:G9"/>
    <mergeCell ref="H7:H9"/>
    <mergeCell ref="I7:M7"/>
  </mergeCells>
  <pageMargins left="0.6" right="0" top="0.52" bottom="0" header="0.39370078740157483" footer="0.11811023622047245"/>
  <pageSetup paperSize="9" scale="56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2018-10-23T01:58:13Z</cp:lastPrinted>
  <dcterms:created xsi:type="dcterms:W3CDTF">2018-10-12T06:19:37Z</dcterms:created>
  <dcterms:modified xsi:type="dcterms:W3CDTF">2018-12-03T04:56:39Z</dcterms:modified>
</cp:coreProperties>
</file>